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2023\"/>
    </mc:Choice>
  </mc:AlternateContent>
  <bookViews>
    <workbookView xWindow="0" yWindow="0" windowWidth="28800" windowHeight="1225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Доходы!$G$3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Расходы!#REF!</definedName>
    <definedName name="FORM_CODE" localSheetId="0">Доходы!$G$5</definedName>
    <definedName name="FORM_CODE">#REF!</definedName>
    <definedName name="PARAMS" localSheetId="0">Доходы!$G$1</definedName>
    <definedName name="PARAMS">#REF!</definedName>
    <definedName name="PERIOD" localSheetId="0">Доходы!$G$6</definedName>
    <definedName name="PERIOD">#REF!</definedName>
    <definedName name="RANGE_NAMES" localSheetId="0">Доходы!$G$9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G_DATE">#REF!</definedName>
    <definedName name="REND_1" localSheetId="0">Доходы!#REF!</definedName>
    <definedName name="REND_1" localSheetId="2">Источники!#REF!</definedName>
    <definedName name="REND_1" localSheetId="1">Расходы!$A$183</definedName>
    <definedName name="SIGN" localSheetId="0">Доходы!$A$23:$D$25</definedName>
    <definedName name="SIGN" localSheetId="2">Источники!$A$24:$D$24</definedName>
    <definedName name="SIGN" localSheetId="1">Расходы!#REF!</definedName>
    <definedName name="SRC_CODE" localSheetId="0">Доходы!$G$8</definedName>
    <definedName name="SRC_CODE">#REF!</definedName>
    <definedName name="SRC_KIND" localSheetId="0">Доходы!$G$7</definedName>
    <definedName name="SRC_KIND">#REF!</definedName>
    <definedName name="_xlnm.Print_Area" localSheetId="0">Доходы!$A$1:$F$104</definedName>
    <definedName name="_xlnm.Print_Area" localSheetId="1">Расходы!$A$1:$F$184</definedName>
  </definedNames>
  <calcPr calcId="152511"/>
</workbook>
</file>

<file path=xl/calcChain.xml><?xml version="1.0" encoding="utf-8"?>
<calcChain xmlns="http://schemas.openxmlformats.org/spreadsheetml/2006/main">
  <c r="E31" i="8" l="1"/>
  <c r="E111" i="8" l="1"/>
  <c r="E56" i="7" l="1"/>
  <c r="E113" i="8" l="1"/>
  <c r="F113" i="8" s="1"/>
  <c r="D105" i="8"/>
  <c r="D106" i="8"/>
  <c r="D29" i="8"/>
  <c r="E106" i="8"/>
  <c r="E109" i="8"/>
  <c r="D109" i="8"/>
  <c r="D117" i="8"/>
  <c r="D94" i="8"/>
  <c r="D113" i="8"/>
  <c r="D111" i="8"/>
  <c r="F111" i="8" s="1"/>
  <c r="F112" i="8"/>
  <c r="F110" i="8"/>
  <c r="D86" i="8"/>
  <c r="F88" i="8"/>
  <c r="E105" i="8" l="1"/>
  <c r="D65" i="7"/>
  <c r="D21" i="7" s="1"/>
  <c r="D19" i="7" s="1"/>
  <c r="E54" i="7"/>
  <c r="E65" i="7"/>
  <c r="F66" i="7"/>
  <c r="E38" i="7"/>
  <c r="E98" i="7"/>
  <c r="E131" i="8" l="1"/>
  <c r="F132" i="8"/>
  <c r="F131" i="8" s="1"/>
  <c r="D131" i="8"/>
  <c r="E122" i="8"/>
  <c r="E121" i="8" s="1"/>
  <c r="E120" i="8" s="1"/>
  <c r="E81" i="8"/>
  <c r="D81" i="8"/>
  <c r="F82" i="8"/>
  <c r="F81" i="8"/>
  <c r="D98" i="7"/>
  <c r="F103" i="7"/>
  <c r="E42" i="8" l="1"/>
  <c r="E146" i="8" l="1"/>
  <c r="E141" i="8"/>
  <c r="F162" i="8"/>
  <c r="E161" i="8"/>
  <c r="D161" i="8"/>
  <c r="F161" i="8" s="1"/>
  <c r="D146" i="8"/>
  <c r="D141" i="8"/>
  <c r="F147" i="8"/>
  <c r="D31" i="8"/>
  <c r="D37" i="8"/>
  <c r="D42" i="8"/>
  <c r="D41" i="8"/>
  <c r="E45" i="7"/>
  <c r="E37" i="8" l="1"/>
  <c r="E17" i="8"/>
  <c r="D150" i="8"/>
  <c r="F93" i="8"/>
  <c r="F92" i="8" s="1"/>
  <c r="F91" i="8" s="1"/>
  <c r="D92" i="8"/>
  <c r="D91" i="8" s="1"/>
  <c r="D90" i="8" s="1"/>
  <c r="D145" i="8" l="1"/>
  <c r="D148" i="8"/>
  <c r="E92" i="8"/>
  <c r="E91" i="8" s="1"/>
  <c r="E90" i="8" s="1"/>
  <c r="F90" i="8" l="1"/>
  <c r="E117" i="8"/>
  <c r="E116" i="8" s="1"/>
  <c r="E115" i="8" s="1"/>
  <c r="E96" i="8"/>
  <c r="E95" i="8" s="1"/>
  <c r="E94" i="8" s="1"/>
  <c r="E63" i="7"/>
  <c r="E58" i="7"/>
  <c r="E57" i="7" s="1"/>
  <c r="E97" i="7" l="1"/>
  <c r="E96" i="7" s="1"/>
  <c r="F98" i="7"/>
  <c r="E20" i="9"/>
  <c r="E135" i="8" l="1"/>
  <c r="D30" i="8"/>
  <c r="F179" i="8"/>
  <c r="E180" i="8"/>
  <c r="D180" i="8" s="1"/>
  <c r="F180" i="8" s="1"/>
  <c r="E169" i="8"/>
  <c r="D169" i="8"/>
  <c r="F170" i="8"/>
  <c r="F169" i="8" s="1"/>
  <c r="E129" i="8"/>
  <c r="D129" i="8"/>
  <c r="D107" i="8"/>
  <c r="E51" i="8" l="1"/>
  <c r="E56" i="8"/>
  <c r="D51" i="8"/>
  <c r="E46" i="8"/>
  <c r="D46" i="8"/>
  <c r="D17" i="8"/>
  <c r="F99" i="7"/>
  <c r="F101" i="7"/>
  <c r="F65" i="7"/>
  <c r="D63" i="7"/>
  <c r="F67" i="7"/>
  <c r="E53" i="7"/>
  <c r="E24" i="7"/>
  <c r="F24" i="7" s="1"/>
  <c r="F39" i="7"/>
  <c r="E69" i="7" l="1"/>
  <c r="E68" i="7" s="1"/>
  <c r="E72" i="7"/>
  <c r="E71" i="7"/>
  <c r="D71" i="7"/>
  <c r="D72" i="7"/>
  <c r="D58" i="7" l="1"/>
  <c r="E93" i="7"/>
  <c r="E55" i="7"/>
  <c r="E28" i="7"/>
  <c r="E14" i="9" l="1"/>
  <c r="F32" i="8"/>
  <c r="F33" i="8"/>
  <c r="F43" i="8"/>
  <c r="F34" i="8"/>
  <c r="F35" i="8"/>
  <c r="F36" i="8"/>
  <c r="F38" i="8"/>
  <c r="E164" i="8" l="1"/>
  <c r="E163" i="8" s="1"/>
  <c r="E50" i="8"/>
  <c r="E48" i="8"/>
  <c r="E44" i="8"/>
  <c r="E30" i="8"/>
  <c r="E23" i="8"/>
  <c r="E22" i="8" s="1"/>
  <c r="E21" i="8" s="1"/>
  <c r="E16" i="8"/>
  <c r="E15" i="8" s="1"/>
  <c r="F137" i="8"/>
  <c r="D135" i="8"/>
  <c r="E107" i="8"/>
  <c r="E83" i="8"/>
  <c r="D83" i="8"/>
  <c r="E75" i="8"/>
  <c r="E74" i="8" s="1"/>
  <c r="E73" i="8" s="1"/>
  <c r="E68" i="8"/>
  <c r="E67" i="8" s="1"/>
  <c r="E66" i="8" s="1"/>
  <c r="F20" i="8"/>
  <c r="F19" i="8"/>
  <c r="F18" i="8"/>
  <c r="F24" i="8"/>
  <c r="F25" i="8"/>
  <c r="F26" i="8"/>
  <c r="F27" i="8"/>
  <c r="E29" i="8" l="1"/>
  <c r="E41" i="8"/>
  <c r="F41" i="8" s="1"/>
  <c r="F42" i="8"/>
  <c r="F17" i="8"/>
  <c r="E55" i="8"/>
  <c r="D16" i="8"/>
  <c r="D15" i="8" s="1"/>
  <c r="F104" i="8"/>
  <c r="F103" i="8" s="1"/>
  <c r="F102" i="8" s="1"/>
  <c r="E103" i="8"/>
  <c r="E102" i="8" s="1"/>
  <c r="E101" i="8" s="1"/>
  <c r="D103" i="8"/>
  <c r="D102" i="8" s="1"/>
  <c r="D101" i="8" s="1"/>
  <c r="F76" i="8"/>
  <c r="F75" i="8" s="1"/>
  <c r="F74" i="8" s="1"/>
  <c r="D75" i="8"/>
  <c r="D74" i="8" s="1"/>
  <c r="D73" i="8" s="1"/>
  <c r="F15" i="8" l="1"/>
  <c r="F16" i="8"/>
  <c r="F101" i="8"/>
  <c r="F73" i="8"/>
  <c r="D23" i="8"/>
  <c r="D22" i="8" s="1"/>
  <c r="D70" i="8"/>
  <c r="F72" i="8"/>
  <c r="E82" i="7"/>
  <c r="D82" i="7"/>
  <c r="F83" i="7"/>
  <c r="E175" i="8" l="1"/>
  <c r="E174" i="8" s="1"/>
  <c r="E159" i="8"/>
  <c r="E158" i="8" s="1"/>
  <c r="E157" i="8" s="1"/>
  <c r="D96" i="8"/>
  <c r="F98" i="8"/>
  <c r="F165" i="8" l="1"/>
  <c r="F128" i="8" l="1"/>
  <c r="F127" i="8" s="1"/>
  <c r="F126" i="8" s="1"/>
  <c r="E127" i="8"/>
  <c r="E126" i="8" s="1"/>
  <c r="E125" i="8" s="1"/>
  <c r="D127" i="8"/>
  <c r="D126" i="8" s="1"/>
  <c r="D125" i="8" s="1"/>
  <c r="F37" i="8" l="1"/>
  <c r="F30" i="8"/>
  <c r="F31" i="8"/>
  <c r="F125" i="8"/>
  <c r="D14" i="9"/>
  <c r="D155" i="8"/>
  <c r="F129" i="8"/>
  <c r="F46" i="8"/>
  <c r="F29" i="8" l="1"/>
  <c r="D149" i="8"/>
  <c r="F130" i="8" l="1"/>
  <c r="F47" i="8"/>
  <c r="F102" i="7"/>
  <c r="D164" i="8" l="1"/>
  <c r="D163" i="8" s="1"/>
  <c r="D97" i="7"/>
  <c r="D96" i="7" s="1"/>
  <c r="E150" i="8" l="1"/>
  <c r="E148" i="8" s="1"/>
  <c r="F152" i="8"/>
  <c r="E149" i="8" l="1"/>
  <c r="D48" i="8"/>
  <c r="F49" i="8"/>
  <c r="E145" i="8" l="1"/>
  <c r="F146" i="8"/>
  <c r="F145" i="8" s="1"/>
  <c r="F48" i="8"/>
  <c r="E32" i="7"/>
  <c r="F106" i="7" l="1"/>
  <c r="F104" i="7"/>
  <c r="F100" i="8" l="1"/>
  <c r="F90" i="7" l="1"/>
  <c r="F84" i="7"/>
  <c r="F166" i="8" l="1"/>
  <c r="F164" i="8" l="1"/>
  <c r="E22" i="9"/>
  <c r="E18" i="9" s="1"/>
  <c r="D122" i="8" l="1"/>
  <c r="F163" i="8" l="1"/>
  <c r="F181" i="8" l="1"/>
  <c r="F168" i="8"/>
  <c r="F167" i="8"/>
  <c r="F123" i="8"/>
  <c r="E155" i="8"/>
  <c r="F153" i="8"/>
  <c r="F155" i="8" l="1"/>
  <c r="F156" i="8" l="1"/>
  <c r="E61" i="7"/>
  <c r="E60" i="7" s="1"/>
  <c r="F124" i="8" l="1"/>
  <c r="F122" i="8" s="1"/>
  <c r="F121" i="8" s="1"/>
  <c r="F120" i="8" s="1"/>
  <c r="D121" i="8"/>
  <c r="D120" i="8" s="1"/>
  <c r="F86" i="7"/>
  <c r="E79" i="8" l="1"/>
  <c r="E23" i="7" l="1"/>
  <c r="E44" i="7"/>
  <c r="E43" i="7" s="1"/>
  <c r="E172" i="8" l="1"/>
  <c r="E63" i="8"/>
  <c r="E81" i="7"/>
  <c r="E79" i="7" s="1"/>
  <c r="E76" i="7"/>
  <c r="E75" i="7" l="1"/>
  <c r="F80" i="7"/>
  <c r="F85" i="7"/>
  <c r="F87" i="7"/>
  <c r="F36" i="7"/>
  <c r="F35" i="7"/>
  <c r="F34" i="7"/>
  <c r="F33" i="7"/>
  <c r="F31" i="7"/>
  <c r="F30" i="7"/>
  <c r="F29" i="7"/>
  <c r="F27" i="7"/>
  <c r="F26" i="7"/>
  <c r="F25" i="7"/>
  <c r="D81" i="7"/>
  <c r="F81" i="7" l="1"/>
  <c r="D79" i="7"/>
  <c r="F79" i="7" s="1"/>
  <c r="F95" i="7"/>
  <c r="F89" i="7"/>
  <c r="F88" i="7"/>
  <c r="D61" i="7"/>
  <c r="F82" i="7" l="1"/>
  <c r="E52" i="7"/>
  <c r="F32" i="7"/>
  <c r="E92" i="7" l="1"/>
  <c r="E91" i="7" l="1"/>
  <c r="E74" i="7" s="1"/>
  <c r="D93" i="7"/>
  <c r="D92" i="7" s="1"/>
  <c r="D91" i="7" s="1"/>
  <c r="D175" i="8" l="1"/>
  <c r="D174" i="8" s="1"/>
  <c r="D159" i="8"/>
  <c r="F176" i="8" l="1"/>
  <c r="F175" i="8" s="1"/>
  <c r="F174" i="8" s="1"/>
  <c r="F57" i="8" l="1"/>
  <c r="F58" i="8"/>
  <c r="D56" i="8"/>
  <c r="F56" i="8" l="1"/>
  <c r="F107" i="8" l="1"/>
  <c r="E178" i="8" l="1"/>
  <c r="E177" i="8" s="1"/>
  <c r="F142" i="8" l="1"/>
  <c r="D178" i="8"/>
  <c r="F178" i="8"/>
  <c r="F177" i="8" s="1"/>
  <c r="F154" i="8"/>
  <c r="D60" i="7" l="1"/>
  <c r="F160" i="8" l="1"/>
  <c r="F159" i="8" s="1"/>
  <c r="F158" i="8" s="1"/>
  <c r="F157" i="8" s="1"/>
  <c r="D158" i="8"/>
  <c r="D157" i="8" s="1"/>
  <c r="D116" i="8" l="1"/>
  <c r="D115" i="8" s="1"/>
  <c r="F118" i="8"/>
  <c r="F80" i="8" l="1"/>
  <c r="E78" i="8"/>
  <c r="E77" i="8" s="1"/>
  <c r="F71" i="8"/>
  <c r="F70" i="8" s="1"/>
  <c r="D79" i="8" l="1"/>
  <c r="D78" i="8" s="1"/>
  <c r="D77" i="8" s="1"/>
  <c r="D13" i="8" s="1"/>
  <c r="F77" i="8" l="1"/>
  <c r="F79" i="8"/>
  <c r="F78" i="8" s="1"/>
  <c r="F119" i="8" l="1"/>
  <c r="F117" i="8" s="1"/>
  <c r="F116" i="8" l="1"/>
  <c r="F115" i="8" s="1"/>
  <c r="E53" i="8"/>
  <c r="F62" i="7"/>
  <c r="F60" i="7" l="1"/>
  <c r="F61" i="7"/>
  <c r="D68" i="8"/>
  <c r="D55" i="8"/>
  <c r="D63" i="8" l="1"/>
  <c r="F45" i="8"/>
  <c r="D44" i="8"/>
  <c r="F44" i="8" l="1"/>
  <c r="F108" i="8"/>
  <c r="F40" i="8"/>
  <c r="D76" i="7" l="1"/>
  <c r="D75" i="7" s="1"/>
  <c r="D74" i="7" s="1"/>
  <c r="D23" i="7"/>
  <c r="D22" i="7" s="1"/>
  <c r="F63" i="7" l="1"/>
  <c r="F64" i="7"/>
  <c r="F60" i="8"/>
  <c r="E171" i="8" l="1"/>
  <c r="D172" i="8"/>
  <c r="D171" i="8" s="1"/>
  <c r="D21" i="8"/>
  <c r="D140" i="8"/>
  <c r="E143" i="8"/>
  <c r="D143" i="8"/>
  <c r="D95" i="8"/>
  <c r="E86" i="8"/>
  <c r="F138" i="8"/>
  <c r="F89" i="8"/>
  <c r="F64" i="8"/>
  <c r="F50" i="7"/>
  <c r="F45" i="7"/>
  <c r="F28" i="7"/>
  <c r="D44" i="7"/>
  <c r="D43" i="7" s="1"/>
  <c r="E134" i="8"/>
  <c r="E133" i="8" s="1"/>
  <c r="E62" i="8"/>
  <c r="E61" i="8" s="1"/>
  <c r="F49" i="7"/>
  <c r="D47" i="7"/>
  <c r="F84" i="8"/>
  <c r="F83" i="8" s="1"/>
  <c r="D67" i="8"/>
  <c r="D66" i="8" s="1"/>
  <c r="F66" i="8" s="1"/>
  <c r="D53" i="8"/>
  <c r="F28" i="8"/>
  <c r="F87" i="8"/>
  <c r="F144" i="8"/>
  <c r="F143" i="8" s="1"/>
  <c r="D69" i="7"/>
  <c r="D68" i="7" s="1"/>
  <c r="F70" i="7"/>
  <c r="E48" i="7"/>
  <c r="F48" i="7" s="1"/>
  <c r="E140" i="8"/>
  <c r="F78" i="7"/>
  <c r="F93" i="7"/>
  <c r="D57" i="7"/>
  <c r="F56" i="7"/>
  <c r="F55" i="7" s="1"/>
  <c r="F59" i="7"/>
  <c r="D38" i="7"/>
  <c r="D37" i="7" s="1"/>
  <c r="D53" i="7"/>
  <c r="F51" i="8"/>
  <c r="F50" i="8" s="1"/>
  <c r="F52" i="8"/>
  <c r="D134" i="8"/>
  <c r="D133" i="8" s="1"/>
  <c r="D55" i="7"/>
  <c r="D50" i="8"/>
  <c r="F173" i="8"/>
  <c r="F151" i="8"/>
  <c r="F136" i="8"/>
  <c r="F97" i="8"/>
  <c r="F96" i="8" s="1"/>
  <c r="F114" i="8"/>
  <c r="F69" i="8"/>
  <c r="F65" i="8"/>
  <c r="F54" i="8"/>
  <c r="F53" i="8" s="1"/>
  <c r="F39" i="8"/>
  <c r="F94" i="7"/>
  <c r="F42" i="7"/>
  <c r="F41" i="7"/>
  <c r="F40" i="7"/>
  <c r="F54" i="7"/>
  <c r="E139" i="8" l="1"/>
  <c r="D139" i="8"/>
  <c r="E13" i="8"/>
  <c r="E183" i="8" s="1"/>
  <c r="F22" i="8"/>
  <c r="E37" i="7"/>
  <c r="F37" i="7" s="1"/>
  <c r="F38" i="7"/>
  <c r="F23" i="8"/>
  <c r="F97" i="7"/>
  <c r="F96" i="7" s="1"/>
  <c r="D52" i="7"/>
  <c r="D46" i="7" s="1"/>
  <c r="F86" i="8"/>
  <c r="F53" i="7"/>
  <c r="F68" i="8"/>
  <c r="F44" i="7"/>
  <c r="F109" i="8"/>
  <c r="F69" i="7"/>
  <c r="F68" i="7" s="1"/>
  <c r="F43" i="7"/>
  <c r="F172" i="8"/>
  <c r="F57" i="7"/>
  <c r="F59" i="8"/>
  <c r="F92" i="7"/>
  <c r="E47" i="7"/>
  <c r="F47" i="7" s="1"/>
  <c r="F141" i="8"/>
  <c r="F140" i="8" s="1"/>
  <c r="F139" i="8" s="1"/>
  <c r="F77" i="7"/>
  <c r="F58" i="7"/>
  <c r="F135" i="8"/>
  <c r="E22" i="7"/>
  <c r="F67" i="8"/>
  <c r="F171" i="8"/>
  <c r="F55" i="8"/>
  <c r="F105" i="8"/>
  <c r="F106" i="8"/>
  <c r="F63" i="8"/>
  <c r="D62" i="8"/>
  <c r="F134" i="8"/>
  <c r="F21" i="8" l="1"/>
  <c r="F94" i="8"/>
  <c r="F95" i="8"/>
  <c r="D21" i="9"/>
  <c r="F91" i="7"/>
  <c r="F23" i="7"/>
  <c r="F133" i="8"/>
  <c r="E46" i="7"/>
  <c r="F46" i="7" s="1"/>
  <c r="F76" i="7"/>
  <c r="F52" i="7"/>
  <c r="F22" i="7"/>
  <c r="D61" i="8"/>
  <c r="F62" i="8"/>
  <c r="E21" i="7" l="1"/>
  <c r="E19" i="7" s="1"/>
  <c r="F21" i="9"/>
  <c r="F20" i="9" s="1"/>
  <c r="D20" i="9"/>
  <c r="F74" i="7"/>
  <c r="F75" i="7"/>
  <c r="F61" i="8"/>
  <c r="E12" i="9" l="1"/>
  <c r="H19" i="7"/>
  <c r="F19" i="7"/>
  <c r="F21" i="7"/>
  <c r="F150" i="8"/>
  <c r="F149" i="8" s="1"/>
  <c r="F148" i="8" l="1"/>
  <c r="D177" i="8"/>
  <c r="F13" i="8" l="1"/>
  <c r="D23" i="9" l="1"/>
  <c r="D22" i="9" s="1"/>
  <c r="F23" i="9" l="1"/>
  <c r="F22" i="9" s="1"/>
  <c r="F18" i="9" s="1"/>
  <c r="D19" i="9"/>
  <c r="D18" i="9"/>
  <c r="D12" i="9" l="1"/>
  <c r="F12" i="9" s="1"/>
</calcChain>
</file>

<file path=xl/sharedStrings.xml><?xml version="1.0" encoding="utf-8"?>
<sst xmlns="http://schemas.openxmlformats.org/spreadsheetml/2006/main" count="853" uniqueCount="452">
  <si>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</si>
  <si>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</si>
  <si>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</si>
  <si>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</si>
  <si>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</si>
  <si>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</si>
  <si>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</si>
  <si>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</si>
  <si>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</si>
  <si>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</si>
  <si>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</si>
  <si>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</si>
  <si>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</si>
  <si>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</si>
  <si>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</si>
  <si>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</si>
  <si>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</si>
  <si>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</si>
  <si>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</si>
  <si>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</si>
  <si>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</si>
  <si>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</si>
  <si>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</si>
  <si>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</si>
  <si>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</si>
  <si>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</si>
  <si>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</si>
  <si>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</si>
  <si>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</si>
  <si>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</si>
  <si>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</si>
  <si>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</si>
  <si>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01.02.2014</t>
  </si>
  <si>
    <t>Финансовое управление администрации Минусинского района</t>
  </si>
  <si>
    <t>Бюджет Маломинусинского сельсовета Минусинского района</t>
  </si>
  <si>
    <t>Единица измерения: руб.</t>
  </si>
  <si>
    <t>864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</si>
  <si>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</si>
  <si>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</si>
  <si>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</si>
  <si>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</si>
  <si>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</si>
  <si>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</si>
  <si>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</si>
  <si>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</si>
  <si>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</si>
  <si>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</si>
  <si>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</si>
  <si>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</si>
  <si>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</si>
  <si>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</si>
  <si>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</si>
  <si>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</si>
  <si>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</si>
  <si>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</si>
  <si>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</si>
  <si>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</si>
  <si>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</si>
  <si>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</si>
  <si>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НАЛОГИ НА СОВОКУПНЫЙ ДОХОД</t>
  </si>
  <si>
    <t>Единый сельскохозяйственный налог</t>
  </si>
  <si>
    <t>НАЛОГИ НА ИМУЩЕСТВО</t>
  </si>
  <si>
    <t>182 10600000000000 000</t>
  </si>
  <si>
    <t>Налог на имущество физических лиц</t>
  </si>
  <si>
    <t>182 10601000000000 110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</si>
  <si>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</si>
  <si>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</si>
  <si>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</si>
  <si>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</si>
  <si>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</t>
  </si>
  <si>
    <t>182 10606000000000 110</t>
  </si>
  <si>
    <t>ГОСУДАРСТВЕННАЯ ПОШЛИНА</t>
  </si>
  <si>
    <t>822 10800000000000 000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</si>
  <si>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</si>
  <si>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</si>
  <si>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822 11600000000000 000</t>
  </si>
  <si>
    <t>БЕЗВОЗМЕЗДНЫЕ ПОСТУПЛЕНИЯ</t>
  </si>
  <si>
    <t>822 20000000000000 000</t>
  </si>
  <si>
    <t>БЕЗВОЗМЕЗДНЫЕ ПОСТУПЛЕНИЯ ОТ ДРУГИХ БЮДЖЕТОВ БЮДЖЕТНОЙ СИСТЕМЫ РОССИЙСКОЙ ФЕДЕРАЦИИ</t>
  </si>
  <si>
    <t>822 20200000000000 000</t>
  </si>
  <si>
    <t>Субвенции бюджетам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</si>
  <si>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</si>
  <si>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</si>
  <si>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</si>
  <si>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</si>
  <si>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</si>
  <si>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</si>
  <si>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</si>
  <si>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</si>
  <si>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</si>
  <si>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</si>
  <si>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</si>
  <si>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</si>
  <si>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</si>
  <si>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</si>
  <si>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</si>
  <si>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</si>
  <si>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</si>
  <si>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</si>
  <si>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</si>
  <si>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</si>
  <si>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</si>
  <si>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</si>
  <si>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</si>
  <si>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</si>
  <si>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</si>
  <si>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</si>
  <si>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</si>
  <si>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</si>
  <si>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</si>
  <si>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</si>
  <si>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</si>
  <si>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</si>
  <si>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</si>
  <si>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</si>
  <si>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</si>
  <si>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</si>
  <si>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</si>
  <si>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</si>
  <si>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</si>
  <si>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</si>
  <si>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</si>
  <si>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</si>
  <si>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уменьшение остатков средств</t>
  </si>
  <si>
    <t>720</t>
  </si>
  <si>
    <t>822 01050201100000 610</t>
  </si>
  <si>
    <t>EXPORT_SRC_KIND</t>
  </si>
  <si>
    <t>EXPORT_PARAM_SRC_KIND</t>
  </si>
  <si>
    <t>EXPORT_SRC_CODE</t>
  </si>
  <si>
    <t>VF</t>
  </si>
  <si>
    <t>04633422</t>
  </si>
  <si>
    <t>04096095</t>
  </si>
  <si>
    <t>НЕ УКАЗАНО</t>
  </si>
  <si>
    <t xml:space="preserve"> </t>
  </si>
  <si>
    <t>182 10606033100000 110</t>
  </si>
  <si>
    <t>182 10606043100000 110</t>
  </si>
  <si>
    <t>Земельный налог с физических лиц, обладающих земельным участком,расположенным в границах сельских поселений</t>
  </si>
  <si>
    <t>182 10601030102100 110</t>
  </si>
  <si>
    <t>Земельный налог с организаций</t>
  </si>
  <si>
    <t>Земельный налог с организаций , обладающих земельным участком, расположенным в границах сельских поселений</t>
  </si>
  <si>
    <t xml:space="preserve">Земельный налог с физических лиц, </t>
  </si>
  <si>
    <t>182 10606040000000 110</t>
  </si>
  <si>
    <t>182 10102020011000 110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</si>
  <si>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</si>
  <si>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</si>
  <si>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</si>
  <si>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822 10804020011000 110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</si>
  <si>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</si>
  <si>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(суммыа платежа(перерасчеты,недоимка и задолженность по соответствующему платежу, в том числе по отмененномук)</t>
  </si>
  <si>
    <t>182 10500000000000000</t>
  </si>
  <si>
    <t>182 10503000010000 110</t>
  </si>
  <si>
    <t>182 10503010010000 110</t>
  </si>
  <si>
    <t>182 10606030000000 110</t>
  </si>
  <si>
    <t>Субвенции местным бюджетам на выполнение передаваемых полномочий субъектов Российской Федерации</t>
  </si>
  <si>
    <t>182 10601030104000 110</t>
  </si>
  <si>
    <t>182 10102030011000 110</t>
  </si>
  <si>
    <t>182 10102030012100 110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</si>
  <si>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</si>
  <si>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</si>
  <si>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</si>
  <si>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</si>
  <si>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</si>
  <si>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182 10102020012100 110</t>
  </si>
  <si>
    <t>182 10102030014000 110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</si>
  <si>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</si>
  <si>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лизанимающихся частной практикой в соответствии со статьей 227 Налогового кодекса Российской Федерации  ( 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</si>
  <si>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</si>
  <si>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Функционирование высшего должностного лица субъекта Российской Федерации и муниципального образования</t>
  </si>
  <si>
    <t xml:space="preserve">822 0503 1520088630 244 0225 </t>
  </si>
  <si>
    <t>822 0503 1520088630 244 0220</t>
  </si>
  <si>
    <t>822 0503 1520088630 244 0200</t>
  </si>
  <si>
    <t>822 0801 1530088830 244 0300</t>
  </si>
  <si>
    <t xml:space="preserve">822 1403 1540086210 540 0251 </t>
  </si>
  <si>
    <t>822 1403 1540086210 540 0200</t>
  </si>
  <si>
    <t>822 1403 1540086210 540 0000</t>
  </si>
  <si>
    <t xml:space="preserve">822 0503 1520088610 244 0300 </t>
  </si>
  <si>
    <t xml:space="preserve">822 0503 1520088610 244 0220 </t>
  </si>
  <si>
    <t xml:space="preserve">822 0503 1520088610 244 0200 </t>
  </si>
  <si>
    <t>822 0503 1520088610 111 0211</t>
  </si>
  <si>
    <t>822 0503 1520088610 110 0200</t>
  </si>
  <si>
    <t xml:space="preserve">822 0102 1920000200 121 0211 </t>
  </si>
  <si>
    <t xml:space="preserve">822 0102 1920000200 129 0213 </t>
  </si>
  <si>
    <t>*** 96000000000000 0000</t>
  </si>
  <si>
    <t xml:space="preserve">822 0104 1920000100 129 0213 </t>
  </si>
  <si>
    <t xml:space="preserve">822 0104 1920000100 121 0211 </t>
  </si>
  <si>
    <t xml:space="preserve">822 0104 1920000100 244 0300 </t>
  </si>
  <si>
    <t xml:space="preserve">822 0104 1920000100 244 0226 </t>
  </si>
  <si>
    <t xml:space="preserve">822 0104 1920000100 244 0225 </t>
  </si>
  <si>
    <t xml:space="preserve">822 0104 1920000100 244 0221 </t>
  </si>
  <si>
    <t xml:space="preserve">822 0104 1920000100 244 0220 </t>
  </si>
  <si>
    <t xml:space="preserve">822 0104 1920000100 244 0200 </t>
  </si>
  <si>
    <t>822 0111 1930000200 870 0200</t>
  </si>
  <si>
    <t xml:space="preserve">822 0409 1520088660 244 0220 </t>
  </si>
  <si>
    <t xml:space="preserve">822 0409 1520088660 244 0200 </t>
  </si>
  <si>
    <t xml:space="preserve">822 0203 1940051180 121 0211 </t>
  </si>
  <si>
    <t>822 0203 1940051180 129 0213</t>
  </si>
  <si>
    <t>Обеспечение первичных мер пожарной безопасности  (софинансирование)</t>
  </si>
  <si>
    <t>822 20210000000000 151</t>
  </si>
  <si>
    <t>822 0409 1520088660 244 0225</t>
  </si>
  <si>
    <t>822 01050201100000 500</t>
  </si>
  <si>
    <t>822 01050201100000 510</t>
  </si>
  <si>
    <t>822 01050201100000 600</t>
  </si>
  <si>
    <t>182 10102010013000 110</t>
  </si>
  <si>
    <t>822 0310 15100S4120 244 0226</t>
  </si>
  <si>
    <t>Пенсионное обеспечение</t>
  </si>
  <si>
    <t>Доплата к муниципальным пенсиям</t>
  </si>
  <si>
    <t>822 1001 1530082210 312 0200</t>
  </si>
  <si>
    <t>Социальное обеспечение</t>
  </si>
  <si>
    <t xml:space="preserve">822 0104 1920000100 244 0227 </t>
  </si>
  <si>
    <t>822 0113 1940075140 244 0300</t>
  </si>
  <si>
    <t xml:space="preserve">822 0113 1940075140 000 0000 </t>
  </si>
  <si>
    <t xml:space="preserve">822 0104 1920000100 244 0343 </t>
  </si>
  <si>
    <t>822 0503 1520088610 244 0346</t>
  </si>
  <si>
    <t>822 0113 1940075140 244 0346</t>
  </si>
  <si>
    <t>822 1001 1530082210 312 0264</t>
  </si>
  <si>
    <t>822 11302065100000 130</t>
  </si>
  <si>
    <t>822 0503 1520088610 119 0213</t>
  </si>
  <si>
    <t>Доходы,поступающие в порядке возмещения расходов, понесенных в связи с эксплуатацией имущества сельских поселений.</t>
  </si>
  <si>
    <t>822 20230024107514 150</t>
  </si>
  <si>
    <t>822 20215001107601 150</t>
  </si>
  <si>
    <t>822 20215001108601 150</t>
  </si>
  <si>
    <t>822 20230000000000 150</t>
  </si>
  <si>
    <t>822 0409 15200S5080 244 0225</t>
  </si>
  <si>
    <t>822 0409 15200S5080 244 0220</t>
  </si>
  <si>
    <t>822 0409 15200S5080 244 0200</t>
  </si>
  <si>
    <t>822 20249999108602 150</t>
  </si>
  <si>
    <t>Софинансирование</t>
  </si>
  <si>
    <t>Увеличение стоимости основных средств</t>
  </si>
  <si>
    <t xml:space="preserve">822 0104 1920000100 244 0310 </t>
  </si>
  <si>
    <t>822 0104 1920000100 244 0346</t>
  </si>
  <si>
    <t>Уплата пени , штрафы</t>
  </si>
  <si>
    <t>822 0104 1920000100 853 0292</t>
  </si>
  <si>
    <t>Доходы, получаемые в виде арендной платы, а также средства от продажи права на заключение  договоров аренды за земли, находящиеся в собственности сельских поселений (за исключением  земельных участков  муниципальных бюджетных и автономных учреждений)</t>
  </si>
  <si>
    <t>822 11105025100000 120</t>
  </si>
  <si>
    <t>Работы, расходы на капитальный ремонт</t>
  </si>
  <si>
    <t>822 0409 15200S5090 244 0225</t>
  </si>
  <si>
    <t>822 0409 15200S5090 244 0220</t>
  </si>
  <si>
    <t>822 0409 15200S5090 244 0200</t>
  </si>
  <si>
    <t xml:space="preserve">Обеспечение первичных мер пожарной безопасности  </t>
  </si>
  <si>
    <t>822 0309 1930000300 244 0220</t>
  </si>
  <si>
    <t>822 0309 1930000300 244 0200</t>
  </si>
  <si>
    <t>Резервный фонд администрации Минусинского района</t>
  </si>
  <si>
    <t xml:space="preserve">822 0203 1940051180 244 0300 </t>
  </si>
  <si>
    <t>822 0203 1940051180 244 0310</t>
  </si>
  <si>
    <t>Прочие выплаты</t>
  </si>
  <si>
    <t>822 0104 1920000100 122 0212</t>
  </si>
  <si>
    <t>822 0503 1520088610 244 0226</t>
  </si>
  <si>
    <t xml:space="preserve">822 0102 1920000200 120 0210 </t>
  </si>
  <si>
    <t>822 0104 1920000100 120 0210</t>
  </si>
  <si>
    <t>822 0104 1920000100 120 0200</t>
  </si>
  <si>
    <t>822 0203 1940051180 120 0210</t>
  </si>
  <si>
    <t>822 0503 1520088610 110 0210</t>
  </si>
  <si>
    <t>Транспортные услуги</t>
  </si>
  <si>
    <t xml:space="preserve">822 0104 1920000100 244 0222 </t>
  </si>
  <si>
    <t>822 0113 1940075140 120 0210</t>
  </si>
  <si>
    <t>822 0113 1940075140 121 0211</t>
  </si>
  <si>
    <t>822 0113 1940075140 129 0213</t>
  </si>
  <si>
    <t>Дотации на выравнивание бюджетной обеспеченности (из краевого бюджета)</t>
  </si>
  <si>
    <t xml:space="preserve">822 0503 1520088630 853 0292 </t>
  </si>
  <si>
    <t>822 0503 15200L2990 244 0225</t>
  </si>
  <si>
    <t>822 0503 15200L2990 244 0220</t>
  </si>
  <si>
    <t>822 0503 15200L2990 244 0200</t>
  </si>
  <si>
    <t>Субсидии бюджетам сельских поселений на обустройство и восстановление воинских захоронений</t>
  </si>
  <si>
    <t>822 20225299100000 150</t>
  </si>
  <si>
    <t>100 10302231010000 110</t>
  </si>
  <si>
    <t>100 10302241010000 110</t>
  </si>
  <si>
    <t>100 10302251010000 110</t>
  </si>
  <si>
    <t>100 10302261010000 110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</si>
  <si>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 , устанвленным законом о федеральном бюджете в целях формирования дорожных фондов субъектов Российской федеоации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</si>
  <si>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</si>
  <si>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</si>
  <si>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бюджнтами с учетом установленных дифференцированных нормативов отчислений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Федерации)</t>
  </si>
  <si>
    <t>822 10804020010000 110</t>
  </si>
  <si>
    <t>ДОХОЫ ОТ ИСПОЛЬЗОВАНИЯ ИМУЩЕСТВА, НАХОДЯЩЕГОСЯ В ГОСУДАРСТВЕННОЙ И МУНИЦИПАЛЬНОЙ СОБСТВЕННОСТИ</t>
  </si>
  <si>
    <t>822 11100000000000  000</t>
  </si>
  <si>
    <t>Доходы 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</si>
  <si>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822 11105020000000 120</t>
  </si>
  <si>
    <t>822 11302060000000 130</t>
  </si>
  <si>
    <t>822 11602020020000 140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</si>
  <si>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</si>
  <si>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822 11602000020000140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</si>
  <si>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</si>
  <si>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</si>
  <si>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обеспеченности( из районного бюджета)</t>
  </si>
  <si>
    <t>Субсидии бюджетам бюджетной системы Российской Федерации (межбюджетные субсидии)</t>
  </si>
  <si>
    <t>822 20220000000000 150</t>
  </si>
  <si>
    <t>Прочие субсидии</t>
  </si>
  <si>
    <t>822 20229999100000 150</t>
  </si>
  <si>
    <t>822 20229999000000 150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</si>
  <si>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</si>
  <si>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выплаиы и выплаиы,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</si>
  <si>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822 20229999101049 150</t>
  </si>
  <si>
    <t>Прочие субсидии бюджетам сельских поселений (на обеспечение первичных мер пожарной безопасности)</t>
  </si>
  <si>
    <t>822 20229999107412 150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</si>
  <si>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</si>
  <si>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822 20229999107508 150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</si>
  <si>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</si>
  <si>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822 20229999107509 150</t>
  </si>
  <si>
    <t>Субвенции бюджетам бюджетной системы Российской Федерации</t>
  </si>
  <si>
    <t>822 20230024000000 150</t>
  </si>
  <si>
    <t>Субвенции бюджетам сельских поселений на выполнение передаваемых полномочий субъектов Российской Федерации</t>
  </si>
  <si>
    <t>822 20230024100000 150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</si>
  <si>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№8-3170))</t>
  </si>
  <si>
    <t>822 20235118000000 150</t>
  </si>
  <si>
    <t>Иные межбюджетные трансферты</t>
  </si>
  <si>
    <t>Прочие межбюджетные трансферты, передаваемые бюджетам</t>
  </si>
  <si>
    <t>822 20249999000000 150</t>
  </si>
  <si>
    <t>Прочие межбюджетные трансферты, передаваемые бюджетам сельских поселений</t>
  </si>
  <si>
    <t>822 20249999100000 150</t>
  </si>
  <si>
    <t>Прочие межбюджетные трансферты , передаваемые бюджетам сельских поселений (на поддержку мер по обеспечению сбалансированности бюджетов из районного бюджета)</t>
  </si>
  <si>
    <t>822 0310 15100S4120 244 0225</t>
  </si>
  <si>
    <t>Прочие межбюджетные трансферты, передаваемые бюджетам сельских поселений (из резервного фонда администрации Минусинского района)</t>
  </si>
  <si>
    <t>822 20249999100020 150</t>
  </si>
  <si>
    <t>822 0104 1920000100 122 0226</t>
  </si>
  <si>
    <t>822 0309 1930000300 244 0226</t>
  </si>
  <si>
    <t>Прочие субсидии бюджетам 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</si>
  <si>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822 20229999101060 150</t>
  </si>
  <si>
    <t>822  0409 152R310601 244 0200</t>
  </si>
  <si>
    <t>822  0409 152R310601 244 0220</t>
  </si>
  <si>
    <t>822  0409 152R310601 244 0225</t>
  </si>
  <si>
    <t xml:space="preserve">822 0104 1920000100 121 0266 </t>
  </si>
  <si>
    <t xml:space="preserve">822 0503 1520088630 853 0291 </t>
  </si>
  <si>
    <t>822 05031520088730 244 0225</t>
  </si>
  <si>
    <t>Благоустройство  (памятник)</t>
  </si>
  <si>
    <t>822 0503 15202S6410 244 0225</t>
  </si>
  <si>
    <t>822 0503 15203S6410 244 0225</t>
  </si>
  <si>
    <t>822 1403 1960052990 540 0251</t>
  </si>
  <si>
    <t>Софинансирование на расходы на реализацию мероприятий ППМИ</t>
  </si>
  <si>
    <t>822 0503 15200S6410 244 0225</t>
  </si>
  <si>
    <t>Софинансирование за счет поступления от юридических лиц</t>
  </si>
  <si>
    <t>Софинансирование за счет поступления от граждан</t>
  </si>
  <si>
    <t>Софинансирование  в части передачи полномочий</t>
  </si>
  <si>
    <t>Выплата пособия по временной нетрудоспособности за счет средств работодателя за первые три дня</t>
  </si>
  <si>
    <t>Получение кредитов от других бюджетов бюджетной системы РФ бюджетам сельских поселений в валюте РФ</t>
  </si>
  <si>
    <t>822 01030100100000 710</t>
  </si>
  <si>
    <t>Погашение кредитов от других бюджетов бюджетной системы РФ в валюте РФ</t>
  </si>
  <si>
    <t>822 01030100100000 810</t>
  </si>
  <si>
    <t>822 0503 15200S6410 244 0200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</si>
  <si>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</si>
  <si>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822 20229999101036 150</t>
  </si>
  <si>
    <t>Субсидии бюджетам сельских поселений за счет средств краевого бюджета на осуществление расходов, направленных на реализацию мероприятий по поддержке местных инициатив поселениями района в рамках других непрограммных расходов.</t>
  </si>
  <si>
    <t>822 20229999107641 150</t>
  </si>
  <si>
    <t>822 0409 1520088660 244 0346</t>
  </si>
  <si>
    <t>822 0409 1520088660 244 0300</t>
  </si>
  <si>
    <t>822 20405099107641 150</t>
  </si>
  <si>
    <t>822 0310 15100S4120 360 0296</t>
  </si>
  <si>
    <t>822 0107 1950000500 244 0296</t>
  </si>
  <si>
    <t xml:space="preserve">822 0503 1520088630 244 0226 </t>
  </si>
  <si>
    <t>Прочие безвозмездные поступления от негосударственных организаций в бюджеты сельских поселений (ППМИ)</t>
  </si>
  <si>
    <t>Прочие безвозмездные поступления в бьюджеты сельских поселений (ППМИ)</t>
  </si>
  <si>
    <t>822 20705030107641 150</t>
  </si>
  <si>
    <t>822 20200000000000 150</t>
  </si>
  <si>
    <t>Подготовка и проведение выборов в органы местного самоуправления</t>
  </si>
  <si>
    <t>Прочие межбюджетные трансферты, передаваемые бюджетам сельских поселениц (за содействие развитию налогового потенциала)</t>
  </si>
  <si>
    <t>822 20249999107745 150</t>
  </si>
  <si>
    <t>182 10102010012100 110</t>
  </si>
  <si>
    <t>822 0104 1920077450 244 0223</t>
  </si>
  <si>
    <t>822 0104 1920000100 120 0000</t>
  </si>
  <si>
    <t xml:space="preserve">822 0102 1920000200 120 0000 </t>
  </si>
  <si>
    <t>822 0104 1920000100 240 0000</t>
  </si>
  <si>
    <t>822 0104 1920000100 850 0000</t>
  </si>
  <si>
    <t>822 0104 1920077450 240 0000</t>
  </si>
  <si>
    <t>822 0107 1950000500 240 0000</t>
  </si>
  <si>
    <t>Расходы за содействие развитию налогового потенциала</t>
  </si>
  <si>
    <t>Резервные фонды</t>
  </si>
  <si>
    <t>822 0111 1930000200 870 0000</t>
  </si>
  <si>
    <t xml:space="preserve">822 0113 1940000300 850 0000 </t>
  </si>
  <si>
    <t xml:space="preserve">822 0203 1940051180 120 0000 </t>
  </si>
  <si>
    <t>822 0203 1940051180 120 0200</t>
  </si>
  <si>
    <t xml:space="preserve">822 0203 1940051180 240 0000 </t>
  </si>
  <si>
    <t>822 0309 1930000300 240 0000</t>
  </si>
  <si>
    <t>822 0310 15100S4120 240 0000</t>
  </si>
  <si>
    <t>822 0310 15100S4120 000 0000</t>
  </si>
  <si>
    <t>822 0409 15200S5080 240 0000</t>
  </si>
  <si>
    <t xml:space="preserve">822 0409 1520088660 240 0000 </t>
  </si>
  <si>
    <t>822 0409 15200S5090 240 0000</t>
  </si>
  <si>
    <t>822  0409 152R310601 240 0000</t>
  </si>
  <si>
    <t>822 0503 1520077450 240 0000</t>
  </si>
  <si>
    <t>822 0503 1520077450 244 0225</t>
  </si>
  <si>
    <t>822 0503 1520088610 240 0000</t>
  </si>
  <si>
    <t>822 0503 1520088610 110 0000</t>
  </si>
  <si>
    <t>822 0503 1520088630 000 0000</t>
  </si>
  <si>
    <t>822 05031520088730 240 0000</t>
  </si>
  <si>
    <t>822 0503 15200L2990 240 0000</t>
  </si>
  <si>
    <t>822 0503 15200S6410 240 0000</t>
  </si>
  <si>
    <t>822 0801 1530088830 240 0000</t>
  </si>
  <si>
    <t>822 1001 1530082210 310 0000</t>
  </si>
  <si>
    <t>822 1403 1960052990 540 0000</t>
  </si>
  <si>
    <t>822 0412 1540088910 240 0000</t>
  </si>
  <si>
    <t>822 0412 1540088910 244 0200</t>
  </si>
  <si>
    <t>822 0412 1540088910 244 0220</t>
  </si>
  <si>
    <t>822 0412 1540088910 244 0226</t>
  </si>
  <si>
    <t>Выполнение кадастровых работ по образованию земельных участков из земель государственной (муниципальной) собственности</t>
  </si>
  <si>
    <t>Руководитель : _______________             Сургутская К.В.</t>
  </si>
  <si>
    <t>822 0409 1520088660 244 0226</t>
  </si>
  <si>
    <t>822 20229999101035 150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</si>
  <si>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края)</t>
  </si>
  <si>
    <t>822 0203 1940051180 244 0346</t>
  </si>
  <si>
    <t>822 0309 1510088540 240 0000</t>
  </si>
  <si>
    <t>822 0309 1510088540 244 0200</t>
  </si>
  <si>
    <t>822 0309 1510088540 244 0220</t>
  </si>
  <si>
    <t>822 0309 1510088540 244 0226</t>
  </si>
  <si>
    <t>822 0409 1520088790 240 0000</t>
  </si>
  <si>
    <t>822 0409 1520088790 244 0200</t>
  </si>
  <si>
    <t>822 0409 1520088790 244 0220</t>
  </si>
  <si>
    <t>822 0409 1520088790 244 0225</t>
  </si>
  <si>
    <t xml:space="preserve">822 0102 1920000200 122 0211 </t>
  </si>
  <si>
    <t>822 0310 15100S4120 244 0346</t>
  </si>
  <si>
    <t>822 0503 1520088610 111 0266</t>
  </si>
  <si>
    <t>822 11700000000000 000</t>
  </si>
  <si>
    <t>ПРОЧИЕ НЕНАЛОГОВЫЕ ДОХОДЫ</t>
  </si>
  <si>
    <t>822 11701000020000180</t>
  </si>
  <si>
    <t>Невыясненные поступления</t>
  </si>
  <si>
    <t>822 11701050100000180</t>
  </si>
  <si>
    <t>Невыясненные поступления, зачисляемые в бюджеты поселений</t>
  </si>
  <si>
    <t>Прочие доходы от компенсации затрат бюджетов сельских поселений (иные доходы от компенсации затрат бюджета сельского поселения)</t>
  </si>
  <si>
    <t>822 11302995100900130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</si>
  <si>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</si>
  <si>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822 20249999102724 150</t>
  </si>
  <si>
    <t xml:space="preserve">822 0104 1920000100 247 0223 </t>
  </si>
  <si>
    <t>822 0111 1930000200 870 0297</t>
  </si>
  <si>
    <t>822 0113 1940000300 853 0297</t>
  </si>
  <si>
    <t xml:space="preserve">822 0203 1940051180 247 0200 </t>
  </si>
  <si>
    <t xml:space="preserve">822 0203 1940051180 247 0220 </t>
  </si>
  <si>
    <t xml:space="preserve">822 0203 1940051180 247 0223 </t>
  </si>
  <si>
    <t>822 0503 1520088610 247 0223</t>
  </si>
  <si>
    <t>Молодежная политика</t>
  </si>
  <si>
    <t>822 0707 1530088810 240 0000</t>
  </si>
  <si>
    <t>822 07071530088810 244 0225</t>
  </si>
  <si>
    <t>Прочие  межбюджетные трансферты, передаваемые бюджетам сельских поселений (из резервного фонда администрации Минусинского района)</t>
  </si>
  <si>
    <t>822 0310 11930000300 240 0000</t>
  </si>
  <si>
    <t>822 0310 1930000300 244 0200</t>
  </si>
  <si>
    <t>822 0310 1930000300 244 0220</t>
  </si>
  <si>
    <t>822 0310 1930000300 244 0226</t>
  </si>
  <si>
    <t xml:space="preserve">822 0104 1920000100 247 0220 </t>
  </si>
  <si>
    <t xml:space="preserve">822 0104 1920000100 247 0200 </t>
  </si>
  <si>
    <t xml:space="preserve">822 0503 1520088610 247 0220 </t>
  </si>
  <si>
    <t xml:space="preserve">822 0503 1520088610 247 0200 </t>
  </si>
  <si>
    <t>822 0503 1520088630 850 0000</t>
  </si>
  <si>
    <t>822 0503 1520088630 853 0291</t>
  </si>
  <si>
    <t>Налоги, пошлины и сборы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</si>
  <si>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</si>
  <si>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822 0503 1520077450 244 0226</t>
  </si>
  <si>
    <t>Гражданская оборона</t>
  </si>
  <si>
    <t>Прочие доходы от компенсации затрат бюджетов сельских поселений (возврат дебиторской задолженности прошлых лет за счет средствместного бюджета)</t>
  </si>
  <si>
    <t>822 0801 1530088830 244 0349</t>
  </si>
  <si>
    <t>822 11302995100400130</t>
  </si>
  <si>
    <t>822 0409 15200S5080 244 0226</t>
  </si>
  <si>
    <t>822 0409 15200S5080 244 0300</t>
  </si>
  <si>
    <t>822 0409 15200S5080 244 0346</t>
  </si>
  <si>
    <t>на 01 октября 2021 г.</t>
  </si>
  <si>
    <t>822 11302995100000130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</si>
</sst>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8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0" fontId="0" fillId="0" borderId="19" xfId="0" applyBorder="1"/>
    <xf numFmtId="0" fontId="0" fillId="0" borderId="21" xfId="0" applyBorder="1"/>
    <xf numFmtId="0" fontId="0" fillId="0" borderId="23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31" xfId="0" applyNumberFormat="1" applyBorder="1"/>
    <xf numFmtId="0" fontId="0" fillId="0" borderId="31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1" xfId="0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24" xfId="0" applyFont="1" applyBorder="1"/>
    <xf numFmtId="165" fontId="1" fillId="0" borderId="2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26" xfId="0" applyNumberFormat="1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left" wrapText="1"/>
    </xf>
    <xf numFmtId="4" fontId="4" fillId="2" borderId="22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wrapText="1"/>
    </xf>
    <xf numFmtId="0" fontId="0" fillId="2" borderId="0" xfId="0" applyFill="1"/>
    <xf numFmtId="49" fontId="1" fillId="2" borderId="17" xfId="0" applyNumberFormat="1" applyFont="1" applyFill="1" applyBorder="1" applyAlignment="1">
      <alignment horizontal="left" wrapText="1"/>
    </xf>
    <xf numFmtId="49" fontId="2" fillId="2" borderId="26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49" fontId="4" fillId="3" borderId="17" xfId="0" applyNumberFormat="1" applyFont="1" applyFill="1" applyBorder="1" applyAlignment="1">
      <alignment horizontal="left" wrapText="1"/>
    </xf>
    <xf numFmtId="4" fontId="2" fillId="2" borderId="16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0" fillId="0" borderId="0" xfId="0" applyNumberFormat="1"/>
    <xf numFmtId="49" fontId="4" fillId="0" borderId="17" xfId="0" applyNumberFormat="1" applyFont="1" applyFill="1" applyBorder="1" applyAlignment="1">
      <alignment horizontal="left" wrapText="1"/>
    </xf>
    <xf numFmtId="0" fontId="0" fillId="0" borderId="0" xfId="0" applyFont="1"/>
    <xf numFmtId="4" fontId="5" fillId="2" borderId="16" xfId="0" applyNumberFormat="1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left" wrapText="1"/>
    </xf>
    <xf numFmtId="49" fontId="4" fillId="2" borderId="25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0" fillId="0" borderId="0" xfId="0" applyFill="1"/>
    <xf numFmtId="4" fontId="1" fillId="0" borderId="2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43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2" fillId="0" borderId="26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9" fontId="1" fillId="0" borderId="32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107"/>
  <sheetViews>
    <sheetView showGridLines="0" tabSelected="1" view="pageBreakPreview" zoomScale="140" zoomScaleNormal="100" zoomScaleSheetLayoutView="140" workbookViewId="0">
      <selection activeCell="C62" sqref="C62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140625" hidden="1" customWidth="1"/>
    <col min="8" max="8" width="13.28515625" customWidth="1"/>
  </cols>
  <sheetData>
    <row r="1" spans="1:7" ht="15" x14ac:dyDescent="0.25">
      <c r="A1" s="166"/>
      <c r="B1" s="166"/>
      <c r="C1" s="166"/>
      <c r="D1" s="166"/>
      <c r="E1" s="3"/>
      <c r="F1" s="4"/>
      <c r="G1" s="1" t="s">
        <v>31</v>
      </c>
    </row>
    <row r="2" spans="1:7" ht="15.75" thickBot="1" x14ac:dyDescent="0.3">
      <c r="A2" s="166" t="s">
        <v>28</v>
      </c>
      <c r="B2" s="166"/>
      <c r="C2" s="166"/>
      <c r="D2" s="166"/>
      <c r="E2" s="29"/>
      <c r="F2" s="10" t="s">
        <v>3</v>
      </c>
    </row>
    <row r="3" spans="1:7" x14ac:dyDescent="0.2">
      <c r="A3" s="2"/>
      <c r="B3" s="2"/>
      <c r="C3" s="2"/>
      <c r="D3" s="1"/>
      <c r="E3" s="30" t="s">
        <v>9</v>
      </c>
      <c r="F3" s="7" t="s">
        <v>16</v>
      </c>
      <c r="G3" s="1" t="s">
        <v>40</v>
      </c>
    </row>
    <row r="4" spans="1:7" x14ac:dyDescent="0.2">
      <c r="A4" s="167" t="s">
        <v>450</v>
      </c>
      <c r="B4" s="167"/>
      <c r="C4" s="167"/>
      <c r="D4" s="167"/>
      <c r="E4" s="34" t="s">
        <v>8</v>
      </c>
      <c r="F4" s="22">
        <v>44470</v>
      </c>
      <c r="G4" s="1" t="s">
        <v>32</v>
      </c>
    </row>
    <row r="5" spans="1:7" x14ac:dyDescent="0.2">
      <c r="A5" s="2"/>
      <c r="B5" s="2"/>
      <c r="C5" s="2"/>
      <c r="D5" s="1"/>
      <c r="E5" s="34" t="s">
        <v>6</v>
      </c>
      <c r="F5" s="25" t="s">
        <v>131</v>
      </c>
      <c r="G5" s="1" t="s">
        <v>37</v>
      </c>
    </row>
    <row r="6" spans="1:7" x14ac:dyDescent="0.2">
      <c r="A6" s="6" t="s">
        <v>23</v>
      </c>
      <c r="B6" s="168" t="s">
        <v>33</v>
      </c>
      <c r="C6" s="169"/>
      <c r="D6" s="169"/>
      <c r="E6" s="34" t="s">
        <v>24</v>
      </c>
      <c r="F6" s="25" t="s">
        <v>36</v>
      </c>
      <c r="G6" s="1" t="s">
        <v>38</v>
      </c>
    </row>
    <row r="7" spans="1:7" x14ac:dyDescent="0.2">
      <c r="A7" s="6" t="s">
        <v>14</v>
      </c>
      <c r="B7" s="165" t="s">
        <v>34</v>
      </c>
      <c r="C7" s="165"/>
      <c r="D7" s="165"/>
      <c r="E7" s="34" t="s">
        <v>30</v>
      </c>
      <c r="F7" s="35" t="s">
        <v>130</v>
      </c>
    </row>
    <row r="8" spans="1:7" x14ac:dyDescent="0.2">
      <c r="A8" s="6" t="s">
        <v>17</v>
      </c>
      <c r="B8" s="6"/>
      <c r="C8" s="6"/>
      <c r="D8" s="5"/>
      <c r="E8" s="34"/>
      <c r="F8" s="8"/>
    </row>
    <row r="9" spans="1:7" ht="13.5" thickBot="1" x14ac:dyDescent="0.25">
      <c r="A9" s="6" t="s">
        <v>35</v>
      </c>
      <c r="B9" s="6"/>
      <c r="C9" s="16"/>
      <c r="D9" s="5"/>
      <c r="E9" s="34" t="s">
        <v>7</v>
      </c>
      <c r="F9" s="9" t="s">
        <v>0</v>
      </c>
      <c r="G9" s="1" t="s">
        <v>39</v>
      </c>
    </row>
    <row r="10" spans="1:7" ht="20.25" customHeight="1" thickBot="1" x14ac:dyDescent="0.3">
      <c r="A10" s="173" t="s">
        <v>21</v>
      </c>
      <c r="B10" s="173"/>
      <c r="C10" s="173"/>
      <c r="D10" s="173"/>
      <c r="E10" s="24"/>
      <c r="F10" s="11"/>
    </row>
    <row r="11" spans="1:7" ht="4.3499999999999996" customHeight="1" x14ac:dyDescent="0.2">
      <c r="A11" s="174" t="s">
        <v>4</v>
      </c>
      <c r="B11" s="177" t="s">
        <v>11</v>
      </c>
      <c r="C11" s="177" t="s">
        <v>25</v>
      </c>
      <c r="D11" s="180" t="s">
        <v>18</v>
      </c>
      <c r="E11" s="180" t="s">
        <v>12</v>
      </c>
      <c r="F11" s="170" t="s">
        <v>15</v>
      </c>
    </row>
    <row r="12" spans="1:7" ht="3.6" customHeight="1" x14ac:dyDescent="0.2">
      <c r="A12" s="175"/>
      <c r="B12" s="178"/>
      <c r="C12" s="178"/>
      <c r="D12" s="181"/>
      <c r="E12" s="181"/>
      <c r="F12" s="171"/>
    </row>
    <row r="13" spans="1:7" ht="3" customHeight="1" x14ac:dyDescent="0.2">
      <c r="A13" s="175"/>
      <c r="B13" s="178"/>
      <c r="C13" s="178"/>
      <c r="D13" s="181"/>
      <c r="E13" s="181"/>
      <c r="F13" s="171"/>
    </row>
    <row r="14" spans="1:7" ht="3" customHeight="1" x14ac:dyDescent="0.2">
      <c r="A14" s="175"/>
      <c r="B14" s="178"/>
      <c r="C14" s="178"/>
      <c r="D14" s="181"/>
      <c r="E14" s="181"/>
      <c r="F14" s="171"/>
    </row>
    <row r="15" spans="1:7" ht="3" customHeight="1" x14ac:dyDescent="0.2">
      <c r="A15" s="175"/>
      <c r="B15" s="178"/>
      <c r="C15" s="178"/>
      <c r="D15" s="181"/>
      <c r="E15" s="181"/>
      <c r="F15" s="171"/>
    </row>
    <row r="16" spans="1:7" ht="3" customHeight="1" x14ac:dyDescent="0.2">
      <c r="A16" s="175"/>
      <c r="B16" s="178"/>
      <c r="C16" s="178"/>
      <c r="D16" s="181"/>
      <c r="E16" s="181"/>
      <c r="F16" s="171"/>
    </row>
    <row r="17" spans="1:8" ht="23.45" customHeight="1" x14ac:dyDescent="0.2">
      <c r="A17" s="176"/>
      <c r="B17" s="179"/>
      <c r="C17" s="179"/>
      <c r="D17" s="182"/>
      <c r="E17" s="182"/>
      <c r="F17" s="172"/>
    </row>
    <row r="18" spans="1:8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8" x14ac:dyDescent="0.2">
      <c r="A19" s="39" t="s">
        <v>5</v>
      </c>
      <c r="B19" s="36" t="s">
        <v>10</v>
      </c>
      <c r="C19" s="76" t="s">
        <v>41</v>
      </c>
      <c r="D19" s="126">
        <f>D21+D74</f>
        <v>8832942.790000001</v>
      </c>
      <c r="E19" s="127">
        <f>E21+E74</f>
        <v>5523279.4500000002</v>
      </c>
      <c r="F19" s="126">
        <f>IF(OR(D19="-",E19=D19),"-",D19-IF(E19="-",0,E19))</f>
        <v>3309663.3400000008</v>
      </c>
      <c r="H19" s="128">
        <f>D19-E19</f>
        <v>3309663.3400000008</v>
      </c>
    </row>
    <row r="20" spans="1:8" x14ac:dyDescent="0.2">
      <c r="A20" s="48" t="s">
        <v>42</v>
      </c>
      <c r="B20" s="42"/>
      <c r="C20" s="78"/>
      <c r="D20" s="44"/>
      <c r="E20" s="44"/>
      <c r="F20" s="46"/>
    </row>
    <row r="21" spans="1:8" x14ac:dyDescent="0.2">
      <c r="A21" s="49" t="s">
        <v>43</v>
      </c>
      <c r="B21" s="43" t="s">
        <v>10</v>
      </c>
      <c r="C21" s="79" t="s">
        <v>44</v>
      </c>
      <c r="D21" s="88">
        <f>D22+D37+D43+D46+D57+D60+D63+D68+D65</f>
        <v>1750389.39</v>
      </c>
      <c r="E21" s="88">
        <f>E22+E37+E43+E46+E57+E60+E63+E68+E65</f>
        <v>813406.05</v>
      </c>
      <c r="F21" s="90">
        <f>IF(OR(D21="-",E21=D21),"-",D21-IF(E21="-",0,E21))</f>
        <v>936983.33999999985</v>
      </c>
    </row>
    <row r="22" spans="1:8" x14ac:dyDescent="0.2">
      <c r="A22" s="49" t="s">
        <v>45</v>
      </c>
      <c r="B22" s="43" t="s">
        <v>10</v>
      </c>
      <c r="C22" s="87" t="s">
        <v>46</v>
      </c>
      <c r="D22" s="88">
        <f>D23</f>
        <v>271220</v>
      </c>
      <c r="E22" s="88">
        <f>E23</f>
        <v>123221.36</v>
      </c>
      <c r="F22" s="90">
        <f>IF(OR(D22="-",E22=D22),"-",D22-IF(E22="-",0,E22))</f>
        <v>147998.64000000001</v>
      </c>
    </row>
    <row r="23" spans="1:8" x14ac:dyDescent="0.2">
      <c r="A23" s="49" t="s">
        <v>47</v>
      </c>
      <c r="B23" s="43" t="s">
        <v>10</v>
      </c>
      <c r="C23" s="79" t="s">
        <v>48</v>
      </c>
      <c r="D23" s="45">
        <f>FIO+D28+D32</f>
        <v>271220</v>
      </c>
      <c r="E23" s="45">
        <f>E24+E28+E32</f>
        <v>123221.36</v>
      </c>
      <c r="F23" s="47">
        <f>D23-E23</f>
        <v>147998.64000000001</v>
      </c>
    </row>
    <row r="24" spans="1:8" ht="71.25" customHeight="1" x14ac:dyDescent="0.2">
      <c r="A24" s="101" t="s">
        <v>161</v>
      </c>
      <c r="B24" s="43" t="s">
        <v>10</v>
      </c>
      <c r="C24" s="94" t="s">
        <v>49</v>
      </c>
      <c r="D24" s="54">
        <v>268320</v>
      </c>
      <c r="E24" s="54">
        <f>E25+E26+E27</f>
        <v>120864.35</v>
      </c>
      <c r="F24" s="47">
        <f>FIO-E24</f>
        <v>147455.65</v>
      </c>
    </row>
    <row r="25" spans="1:8" ht="90" x14ac:dyDescent="0.2">
      <c r="A25" s="92" t="s">
        <v>50</v>
      </c>
      <c r="B25" s="43" t="s">
        <v>10</v>
      </c>
      <c r="C25" s="79" t="s">
        <v>51</v>
      </c>
      <c r="D25" s="45"/>
      <c r="E25" s="45">
        <v>120328.35</v>
      </c>
      <c r="F25" s="47">
        <f t="shared" ref="F25:F36" si="0">D25-E25</f>
        <v>-120328.35</v>
      </c>
    </row>
    <row r="26" spans="1:8" ht="71.25" customHeight="1" x14ac:dyDescent="0.2">
      <c r="A26" s="92" t="s">
        <v>164</v>
      </c>
      <c r="B26" s="43" t="s">
        <v>10</v>
      </c>
      <c r="C26" s="79" t="s">
        <v>355</v>
      </c>
      <c r="D26" s="45"/>
      <c r="E26" s="45">
        <v>97.77</v>
      </c>
      <c r="F26" s="47">
        <f t="shared" si="0"/>
        <v>-97.77</v>
      </c>
    </row>
    <row r="27" spans="1:8" ht="72.75" customHeight="1" x14ac:dyDescent="0.2">
      <c r="A27" s="92" t="s">
        <v>164</v>
      </c>
      <c r="B27" s="43" t="s">
        <v>10</v>
      </c>
      <c r="C27" s="79" t="s">
        <v>202</v>
      </c>
      <c r="D27" s="45"/>
      <c r="E27" s="45">
        <v>438.23</v>
      </c>
      <c r="F27" s="47">
        <f t="shared" si="0"/>
        <v>-438.23</v>
      </c>
    </row>
    <row r="28" spans="1:8" ht="123.75" customHeight="1" x14ac:dyDescent="0.2">
      <c r="A28" s="92" t="s">
        <v>148</v>
      </c>
      <c r="B28" s="43" t="s">
        <v>10</v>
      </c>
      <c r="C28" s="94" t="s">
        <v>147</v>
      </c>
      <c r="D28" s="54">
        <v>50</v>
      </c>
      <c r="E28" s="54">
        <f>E29+E30+E31</f>
        <v>23.68</v>
      </c>
      <c r="F28" s="47">
        <f t="shared" si="0"/>
        <v>26.32</v>
      </c>
    </row>
    <row r="29" spans="1:8" ht="113.25" customHeight="1" x14ac:dyDescent="0.2">
      <c r="A29" s="92" t="s">
        <v>144</v>
      </c>
      <c r="B29" s="43" t="s">
        <v>10</v>
      </c>
      <c r="C29" s="79" t="s">
        <v>142</v>
      </c>
      <c r="D29" s="45"/>
      <c r="E29" s="45">
        <v>23.68</v>
      </c>
      <c r="F29" s="47">
        <f t="shared" si="0"/>
        <v>-23.68</v>
      </c>
    </row>
    <row r="30" spans="1:8" ht="104.25" customHeight="1" x14ac:dyDescent="0.2">
      <c r="A30" s="92" t="s">
        <v>165</v>
      </c>
      <c r="B30" s="43" t="s">
        <v>10</v>
      </c>
      <c r="C30" s="79" t="s">
        <v>162</v>
      </c>
      <c r="D30" s="45"/>
      <c r="E30" s="45"/>
      <c r="F30" s="47">
        <f t="shared" si="0"/>
        <v>0</v>
      </c>
    </row>
    <row r="31" spans="1:8" ht="117.75" customHeight="1" x14ac:dyDescent="0.2">
      <c r="A31" s="92" t="s">
        <v>144</v>
      </c>
      <c r="B31" s="43" t="s">
        <v>10</v>
      </c>
      <c r="C31" s="79" t="s">
        <v>143</v>
      </c>
      <c r="D31" s="45"/>
      <c r="E31" s="45"/>
      <c r="F31" s="47">
        <f t="shared" si="0"/>
        <v>0</v>
      </c>
    </row>
    <row r="32" spans="1:8" ht="39.75" customHeight="1" x14ac:dyDescent="0.2">
      <c r="A32" s="49" t="s">
        <v>53</v>
      </c>
      <c r="B32" s="43" t="s">
        <v>10</v>
      </c>
      <c r="C32" s="94" t="s">
        <v>54</v>
      </c>
      <c r="D32" s="54">
        <v>2850</v>
      </c>
      <c r="E32" s="54">
        <f>E33+E34+E35+E36</f>
        <v>2333.33</v>
      </c>
      <c r="F32" s="47">
        <f t="shared" si="0"/>
        <v>516.67000000000007</v>
      </c>
    </row>
    <row r="33" spans="1:6" ht="54.75" customHeight="1" x14ac:dyDescent="0.2">
      <c r="A33" s="49" t="s">
        <v>158</v>
      </c>
      <c r="B33" s="43" t="s">
        <v>10</v>
      </c>
      <c r="C33" s="79" t="s">
        <v>155</v>
      </c>
      <c r="D33" s="45"/>
      <c r="E33" s="54">
        <v>2312.14</v>
      </c>
      <c r="F33" s="47">
        <f t="shared" si="0"/>
        <v>-2312.14</v>
      </c>
    </row>
    <row r="34" spans="1:6" ht="48.75" customHeight="1" x14ac:dyDescent="0.2">
      <c r="A34" s="49" t="s">
        <v>159</v>
      </c>
      <c r="B34" s="43" t="s">
        <v>10</v>
      </c>
      <c r="C34" s="79" t="s">
        <v>156</v>
      </c>
      <c r="D34" s="45"/>
      <c r="E34" s="54">
        <v>13.68</v>
      </c>
      <c r="F34" s="47">
        <f t="shared" si="0"/>
        <v>-13.68</v>
      </c>
    </row>
    <row r="35" spans="1:6" ht="69.75" customHeight="1" x14ac:dyDescent="0.2">
      <c r="A35" s="49" t="s">
        <v>160</v>
      </c>
      <c r="B35" s="43" t="s">
        <v>10</v>
      </c>
      <c r="C35" s="79" t="s">
        <v>157</v>
      </c>
      <c r="D35" s="45"/>
      <c r="E35" s="54">
        <v>7.51</v>
      </c>
      <c r="F35" s="47">
        <f t="shared" si="0"/>
        <v>-7.51</v>
      </c>
    </row>
    <row r="36" spans="1:6" ht="47.25" customHeight="1" x14ac:dyDescent="0.2">
      <c r="A36" s="49" t="s">
        <v>166</v>
      </c>
      <c r="B36" s="43"/>
      <c r="C36" s="79" t="s">
        <v>163</v>
      </c>
      <c r="D36" s="45"/>
      <c r="E36" s="54"/>
      <c r="F36" s="47">
        <f t="shared" si="0"/>
        <v>0</v>
      </c>
    </row>
    <row r="37" spans="1:6" ht="33.75" x14ac:dyDescent="0.2">
      <c r="A37" s="85" t="s">
        <v>55</v>
      </c>
      <c r="B37" s="96" t="s">
        <v>10</v>
      </c>
      <c r="C37" s="87" t="s">
        <v>56</v>
      </c>
      <c r="D37" s="88">
        <f>D38</f>
        <v>185900</v>
      </c>
      <c r="E37" s="88">
        <f>E38</f>
        <v>137818.54</v>
      </c>
      <c r="F37" s="90">
        <f t="shared" ref="F37:F44" si="1">IF(OR(D37="-",E37=D37),"-",D37-IF(E37="-",0,E37))</f>
        <v>48081.459999999992</v>
      </c>
    </row>
    <row r="38" spans="1:6" ht="23.25" customHeight="1" x14ac:dyDescent="0.2">
      <c r="A38" s="49" t="s">
        <v>57</v>
      </c>
      <c r="B38" s="43" t="s">
        <v>10</v>
      </c>
      <c r="C38" s="79" t="s">
        <v>58</v>
      </c>
      <c r="D38" s="45">
        <f>D39+D40+D41+D42</f>
        <v>185900</v>
      </c>
      <c r="E38" s="45">
        <f>E39+E40+E41+E42</f>
        <v>137818.54</v>
      </c>
      <c r="F38" s="47">
        <f>D38-E38</f>
        <v>48081.459999999992</v>
      </c>
    </row>
    <row r="39" spans="1:6" ht="91.5" customHeight="1" x14ac:dyDescent="0.2">
      <c r="A39" s="49" t="s">
        <v>268</v>
      </c>
      <c r="B39" s="43" t="s">
        <v>10</v>
      </c>
      <c r="C39" s="79" t="s">
        <v>264</v>
      </c>
      <c r="D39" s="45">
        <v>85300</v>
      </c>
      <c r="E39" s="45">
        <v>62510.58</v>
      </c>
      <c r="F39" s="47">
        <f t="shared" si="1"/>
        <v>22789.42</v>
      </c>
    </row>
    <row r="40" spans="1:6" ht="112.5" customHeight="1" x14ac:dyDescent="0.2">
      <c r="A40" s="49" t="s">
        <v>269</v>
      </c>
      <c r="B40" s="43" t="s">
        <v>10</v>
      </c>
      <c r="C40" s="79" t="s">
        <v>265</v>
      </c>
      <c r="D40" s="45">
        <v>500</v>
      </c>
      <c r="E40" s="45">
        <v>446.83</v>
      </c>
      <c r="F40" s="47">
        <f t="shared" si="1"/>
        <v>53.170000000000016</v>
      </c>
    </row>
    <row r="41" spans="1:6" ht="101.25" x14ac:dyDescent="0.2">
      <c r="A41" s="49" t="s">
        <v>270</v>
      </c>
      <c r="B41" s="43" t="s">
        <v>10</v>
      </c>
      <c r="C41" s="79" t="s">
        <v>266</v>
      </c>
      <c r="D41" s="45">
        <v>112300</v>
      </c>
      <c r="E41" s="45">
        <v>85896.5</v>
      </c>
      <c r="F41" s="47">
        <f t="shared" si="1"/>
        <v>26403.5</v>
      </c>
    </row>
    <row r="42" spans="1:6" ht="101.25" x14ac:dyDescent="0.2">
      <c r="A42" s="49" t="s">
        <v>271</v>
      </c>
      <c r="B42" s="43" t="s">
        <v>10</v>
      </c>
      <c r="C42" s="79" t="s">
        <v>267</v>
      </c>
      <c r="D42" s="45">
        <v>-12200</v>
      </c>
      <c r="E42" s="45">
        <v>-11035.37</v>
      </c>
      <c r="F42" s="47">
        <f t="shared" si="1"/>
        <v>-1164.6299999999992</v>
      </c>
    </row>
    <row r="43" spans="1:6" x14ac:dyDescent="0.2">
      <c r="A43" s="85" t="s">
        <v>59</v>
      </c>
      <c r="B43" s="96" t="s">
        <v>10</v>
      </c>
      <c r="C43" s="87" t="s">
        <v>149</v>
      </c>
      <c r="D43" s="88">
        <f>D44</f>
        <v>13440</v>
      </c>
      <c r="E43" s="88">
        <f>E44</f>
        <v>7894.5</v>
      </c>
      <c r="F43" s="90">
        <f t="shared" si="1"/>
        <v>5545.5</v>
      </c>
    </row>
    <row r="44" spans="1:6" x14ac:dyDescent="0.2">
      <c r="A44" s="49" t="s">
        <v>60</v>
      </c>
      <c r="B44" s="43" t="s">
        <v>10</v>
      </c>
      <c r="C44" s="79" t="s">
        <v>150</v>
      </c>
      <c r="D44" s="54">
        <f>D45</f>
        <v>13440</v>
      </c>
      <c r="E44" s="45">
        <f>E45</f>
        <v>7894.5</v>
      </c>
      <c r="F44" s="47">
        <f t="shared" si="1"/>
        <v>5545.5</v>
      </c>
    </row>
    <row r="45" spans="1:6" s="139" customFormat="1" x14ac:dyDescent="0.2">
      <c r="A45" s="134" t="s">
        <v>60</v>
      </c>
      <c r="B45" s="135" t="s">
        <v>10</v>
      </c>
      <c r="C45" s="142" t="s">
        <v>151</v>
      </c>
      <c r="D45" s="137">
        <v>13440</v>
      </c>
      <c r="E45" s="140">
        <f>7844.5+50</f>
        <v>7894.5</v>
      </c>
      <c r="F45" s="141">
        <f>D45-E45</f>
        <v>5545.5</v>
      </c>
    </row>
    <row r="46" spans="1:6" x14ac:dyDescent="0.2">
      <c r="A46" s="85" t="s">
        <v>61</v>
      </c>
      <c r="B46" s="96" t="s">
        <v>10</v>
      </c>
      <c r="C46" s="87" t="s">
        <v>62</v>
      </c>
      <c r="D46" s="88">
        <f>D47+D52</f>
        <v>1055230</v>
      </c>
      <c r="E46" s="88">
        <f>E47+E52</f>
        <v>410578.26</v>
      </c>
      <c r="F46" s="90">
        <f>IF(OR(D46="-",E46=D46),"-",D46-IF(E46="-",0,E46))</f>
        <v>644651.74</v>
      </c>
    </row>
    <row r="47" spans="1:6" x14ac:dyDescent="0.2">
      <c r="A47" s="49" t="s">
        <v>63</v>
      </c>
      <c r="B47" s="43" t="s">
        <v>10</v>
      </c>
      <c r="C47" s="79" t="s">
        <v>64</v>
      </c>
      <c r="D47" s="45">
        <f>D48</f>
        <v>310810</v>
      </c>
      <c r="E47" s="45">
        <f>E48</f>
        <v>57270.62</v>
      </c>
      <c r="F47" s="47">
        <f>IF(OR(D47="-",E47=D47),"-",D47-IF(E47="-",0,E47))</f>
        <v>253539.38</v>
      </c>
    </row>
    <row r="48" spans="1:6" ht="33.75" x14ac:dyDescent="0.2">
      <c r="A48" s="49" t="s">
        <v>145</v>
      </c>
      <c r="B48" s="43" t="s">
        <v>10</v>
      </c>
      <c r="C48" s="79" t="s">
        <v>65</v>
      </c>
      <c r="D48" s="45">
        <v>310810</v>
      </c>
      <c r="E48" s="54">
        <f>E49+E50+E51</f>
        <v>57270.62</v>
      </c>
      <c r="F48" s="47">
        <f>D48-E48</f>
        <v>253539.38</v>
      </c>
    </row>
    <row r="49" spans="1:6" ht="67.5" x14ac:dyDescent="0.2">
      <c r="A49" s="49" t="s">
        <v>66</v>
      </c>
      <c r="B49" s="43" t="s">
        <v>10</v>
      </c>
      <c r="C49" s="79" t="s">
        <v>67</v>
      </c>
      <c r="D49" s="45">
        <v>0</v>
      </c>
      <c r="E49" s="45">
        <v>58423.79</v>
      </c>
      <c r="F49" s="47">
        <f>D49-E49</f>
        <v>-58423.79</v>
      </c>
    </row>
    <row r="50" spans="1:6" ht="45" x14ac:dyDescent="0.2">
      <c r="A50" s="49" t="s">
        <v>68</v>
      </c>
      <c r="B50" s="43" t="s">
        <v>10</v>
      </c>
      <c r="C50" s="79" t="s">
        <v>137</v>
      </c>
      <c r="D50" s="45">
        <v>0</v>
      </c>
      <c r="E50" s="45">
        <v>-1153.17</v>
      </c>
      <c r="F50" s="47">
        <f>D50-E50</f>
        <v>1153.17</v>
      </c>
    </row>
    <row r="51" spans="1:6" x14ac:dyDescent="0.2">
      <c r="A51" s="49" t="s">
        <v>69</v>
      </c>
      <c r="B51" s="43"/>
      <c r="C51" s="79" t="s">
        <v>154</v>
      </c>
      <c r="D51" s="45">
        <v>0</v>
      </c>
      <c r="E51" s="45"/>
      <c r="F51" s="47" t="s">
        <v>52</v>
      </c>
    </row>
    <row r="52" spans="1:6" x14ac:dyDescent="0.2">
      <c r="A52" s="49" t="s">
        <v>69</v>
      </c>
      <c r="B52" s="43" t="s">
        <v>10</v>
      </c>
      <c r="C52" s="87" t="s">
        <v>70</v>
      </c>
      <c r="D52" s="88">
        <f>D53+D55</f>
        <v>744420</v>
      </c>
      <c r="E52" s="88">
        <f>E53+E56</f>
        <v>353307.64</v>
      </c>
      <c r="F52" s="90">
        <f>IF(OR(D52="-",E52=D52),"-",D52-IF(E52="-",0,E52))</f>
        <v>391112.36</v>
      </c>
    </row>
    <row r="53" spans="1:6" s="139" customFormat="1" x14ac:dyDescent="0.2">
      <c r="A53" s="134" t="s">
        <v>138</v>
      </c>
      <c r="B53" s="135" t="s">
        <v>10</v>
      </c>
      <c r="C53" s="136" t="s">
        <v>152</v>
      </c>
      <c r="D53" s="137">
        <f>D54</f>
        <v>49720</v>
      </c>
      <c r="E53" s="137">
        <f>E54</f>
        <v>80573.06</v>
      </c>
      <c r="F53" s="138">
        <f>IF(OR(D53="-",E53=D53),"-",D53-IF(E53="-",0,E53))</f>
        <v>-30853.059999999998</v>
      </c>
    </row>
    <row r="54" spans="1:6" s="139" customFormat="1" ht="33.75" x14ac:dyDescent="0.2">
      <c r="A54" s="134" t="s">
        <v>139</v>
      </c>
      <c r="B54" s="135" t="s">
        <v>10</v>
      </c>
      <c r="C54" s="136" t="s">
        <v>134</v>
      </c>
      <c r="D54" s="140">
        <v>49720</v>
      </c>
      <c r="E54" s="137">
        <f>80338+135.06+100</f>
        <v>80573.06</v>
      </c>
      <c r="F54" s="141">
        <f>IF(OR(D54="-",E54=D54),"-",D54-IF(E54="-",0,E54))</f>
        <v>-30853.059999999998</v>
      </c>
    </row>
    <row r="55" spans="1:6" ht="19.5" customHeight="1" x14ac:dyDescent="0.2">
      <c r="A55" s="49" t="s">
        <v>140</v>
      </c>
      <c r="B55" s="43" t="s">
        <v>10</v>
      </c>
      <c r="C55" s="79" t="s">
        <v>141</v>
      </c>
      <c r="D55" s="54">
        <f>D56</f>
        <v>694700</v>
      </c>
      <c r="E55" s="137">
        <f>E56</f>
        <v>272734.58</v>
      </c>
      <c r="F55" s="47">
        <f>F56</f>
        <v>421965.42</v>
      </c>
    </row>
    <row r="56" spans="1:6" ht="36.75" customHeight="1" x14ac:dyDescent="0.2">
      <c r="A56" s="49" t="s">
        <v>136</v>
      </c>
      <c r="B56" s="43" t="s">
        <v>10</v>
      </c>
      <c r="C56" s="79" t="s">
        <v>135</v>
      </c>
      <c r="D56" s="45">
        <v>694700</v>
      </c>
      <c r="E56" s="140">
        <f>266469.78+6264.8</f>
        <v>272734.58</v>
      </c>
      <c r="F56" s="47">
        <f>D56-E56</f>
        <v>421965.42</v>
      </c>
    </row>
    <row r="57" spans="1:6" x14ac:dyDescent="0.2">
      <c r="A57" s="85" t="s">
        <v>71</v>
      </c>
      <c r="B57" s="96" t="s">
        <v>10</v>
      </c>
      <c r="C57" s="87" t="s">
        <v>72</v>
      </c>
      <c r="D57" s="88">
        <f>D58</f>
        <v>4206</v>
      </c>
      <c r="E57" s="88">
        <f>E58</f>
        <v>2200</v>
      </c>
      <c r="F57" s="90">
        <f>IF(OR(D57="-",E57=D57),"-",D57-IF(E57="-",0,E57))</f>
        <v>2006</v>
      </c>
    </row>
    <row r="58" spans="1:6" ht="59.25" customHeight="1" x14ac:dyDescent="0.2">
      <c r="A58" s="49" t="s">
        <v>73</v>
      </c>
      <c r="B58" s="43" t="s">
        <v>10</v>
      </c>
      <c r="C58" s="79" t="s">
        <v>272</v>
      </c>
      <c r="D58" s="45">
        <f>D59</f>
        <v>4206</v>
      </c>
      <c r="E58" s="45">
        <f>E59</f>
        <v>2200</v>
      </c>
      <c r="F58" s="47">
        <f>IF(OR(D58="-",E58=D58),"-",D58-IF(E58="-",0,E58))</f>
        <v>2006</v>
      </c>
    </row>
    <row r="59" spans="1:6" ht="56.25" customHeight="1" x14ac:dyDescent="0.2">
      <c r="A59" s="49" t="s">
        <v>73</v>
      </c>
      <c r="B59" s="43" t="s">
        <v>10</v>
      </c>
      <c r="C59" s="79" t="s">
        <v>146</v>
      </c>
      <c r="D59" s="45">
        <v>4206</v>
      </c>
      <c r="E59" s="45">
        <v>2200</v>
      </c>
      <c r="F59" s="47">
        <f>D59-E59</f>
        <v>2006</v>
      </c>
    </row>
    <row r="60" spans="1:6" ht="38.25" customHeight="1" x14ac:dyDescent="0.2">
      <c r="A60" s="85" t="s">
        <v>273</v>
      </c>
      <c r="B60" s="43" t="s">
        <v>10</v>
      </c>
      <c r="C60" s="87" t="s">
        <v>274</v>
      </c>
      <c r="D60" s="88">
        <f>D62</f>
        <v>101135</v>
      </c>
      <c r="E60" s="88">
        <f>E61</f>
        <v>4258.66</v>
      </c>
      <c r="F60" s="90">
        <f>F62</f>
        <v>96876.34</v>
      </c>
    </row>
    <row r="61" spans="1:6" ht="69" customHeight="1" x14ac:dyDescent="0.2">
      <c r="A61" s="49" t="s">
        <v>275</v>
      </c>
      <c r="B61" s="43"/>
      <c r="C61" s="94" t="s">
        <v>276</v>
      </c>
      <c r="D61" s="88">
        <f>D62</f>
        <v>101135</v>
      </c>
      <c r="E61" s="88">
        <f>E62</f>
        <v>4258.66</v>
      </c>
      <c r="F61" s="90">
        <f>F62</f>
        <v>96876.34</v>
      </c>
    </row>
    <row r="62" spans="1:6" ht="70.5" customHeight="1" x14ac:dyDescent="0.2">
      <c r="A62" s="52" t="s">
        <v>232</v>
      </c>
      <c r="B62" s="96" t="s">
        <v>10</v>
      </c>
      <c r="C62" s="79" t="s">
        <v>233</v>
      </c>
      <c r="D62" s="45">
        <v>101135</v>
      </c>
      <c r="E62" s="45">
        <v>4258.66</v>
      </c>
      <c r="F62" s="47">
        <f t="shared" ref="F62:F67" si="2">D62-E62</f>
        <v>96876.34</v>
      </c>
    </row>
    <row r="63" spans="1:6" ht="36.75" customHeight="1" x14ac:dyDescent="0.2">
      <c r="A63" s="85" t="s">
        <v>217</v>
      </c>
      <c r="B63" s="96" t="s">
        <v>10</v>
      </c>
      <c r="C63" s="87" t="s">
        <v>277</v>
      </c>
      <c r="D63" s="88">
        <f>D64</f>
        <v>45000</v>
      </c>
      <c r="E63" s="88">
        <f>E64</f>
        <v>36478.47</v>
      </c>
      <c r="F63" s="90">
        <f t="shared" si="2"/>
        <v>8521.5299999999988</v>
      </c>
    </row>
    <row r="64" spans="1:6" ht="36.75" customHeight="1" x14ac:dyDescent="0.2">
      <c r="A64" s="49" t="s">
        <v>217</v>
      </c>
      <c r="B64" s="43" t="s">
        <v>10</v>
      </c>
      <c r="C64" s="79" t="s">
        <v>215</v>
      </c>
      <c r="D64" s="45">
        <v>45000</v>
      </c>
      <c r="E64" s="45">
        <v>36478.47</v>
      </c>
      <c r="F64" s="47">
        <f t="shared" si="2"/>
        <v>8521.5299999999988</v>
      </c>
    </row>
    <row r="65" spans="1:6" ht="36.75" customHeight="1" x14ac:dyDescent="0.2">
      <c r="A65" s="85" t="s">
        <v>415</v>
      </c>
      <c r="B65" s="96" t="s">
        <v>10</v>
      </c>
      <c r="C65" s="87" t="s">
        <v>451</v>
      </c>
      <c r="D65" s="88">
        <f>D67+D66</f>
        <v>72758.39</v>
      </c>
      <c r="E65" s="88">
        <f>E67+E66</f>
        <v>84956.26</v>
      </c>
      <c r="F65" s="90">
        <f t="shared" si="2"/>
        <v>-12197.869999999995</v>
      </c>
    </row>
    <row r="66" spans="1:6" ht="36.75" customHeight="1" x14ac:dyDescent="0.2">
      <c r="A66" s="49" t="s">
        <v>444</v>
      </c>
      <c r="B66" s="43" t="s">
        <v>10</v>
      </c>
      <c r="C66" s="79" t="s">
        <v>446</v>
      </c>
      <c r="D66" s="45"/>
      <c r="E66" s="45">
        <v>12197.87</v>
      </c>
      <c r="F66" s="47">
        <f t="shared" si="2"/>
        <v>-12197.87</v>
      </c>
    </row>
    <row r="67" spans="1:6" ht="36.75" customHeight="1" x14ac:dyDescent="0.2">
      <c r="A67" s="49" t="s">
        <v>415</v>
      </c>
      <c r="B67" s="43" t="s">
        <v>10</v>
      </c>
      <c r="C67" s="79" t="s">
        <v>416</v>
      </c>
      <c r="D67" s="45">
        <v>72758.39</v>
      </c>
      <c r="E67" s="45">
        <v>72758.39</v>
      </c>
      <c r="F67" s="47">
        <f t="shared" si="2"/>
        <v>0</v>
      </c>
    </row>
    <row r="68" spans="1:6" x14ac:dyDescent="0.2">
      <c r="A68" s="85" t="s">
        <v>74</v>
      </c>
      <c r="B68" s="96" t="s">
        <v>10</v>
      </c>
      <c r="C68" s="87" t="s">
        <v>75</v>
      </c>
      <c r="D68" s="88">
        <f>D69</f>
        <v>1500</v>
      </c>
      <c r="E68" s="88">
        <f>E69</f>
        <v>6000</v>
      </c>
      <c r="F68" s="90">
        <f>F69</f>
        <v>-4500</v>
      </c>
    </row>
    <row r="69" spans="1:6" ht="37.5" customHeight="1" x14ac:dyDescent="0.2">
      <c r="A69" s="49" t="s">
        <v>281</v>
      </c>
      <c r="B69" s="43" t="s">
        <v>10</v>
      </c>
      <c r="C69" s="79" t="s">
        <v>280</v>
      </c>
      <c r="D69" s="45">
        <f>D70</f>
        <v>1500</v>
      </c>
      <c r="E69" s="45">
        <f>E70</f>
        <v>6000</v>
      </c>
      <c r="F69" s="47">
        <f>D69-E69</f>
        <v>-4500</v>
      </c>
    </row>
    <row r="70" spans="1:6" ht="48" customHeight="1" x14ac:dyDescent="0.2">
      <c r="A70" s="49" t="s">
        <v>279</v>
      </c>
      <c r="B70" s="43" t="s">
        <v>10</v>
      </c>
      <c r="C70" s="79" t="s">
        <v>278</v>
      </c>
      <c r="D70" s="45">
        <v>1500</v>
      </c>
      <c r="E70" s="45">
        <v>6000</v>
      </c>
      <c r="F70" s="47">
        <f t="shared" ref="F70:F94" si="3">IF(OR(D70="-",E70=D70),"-",D70-IF(E70="-",0,E70))</f>
        <v>-4500</v>
      </c>
    </row>
    <row r="71" spans="1:6" x14ac:dyDescent="0.2">
      <c r="A71" s="85" t="s">
        <v>410</v>
      </c>
      <c r="B71" s="96" t="s">
        <v>10</v>
      </c>
      <c r="C71" s="87" t="s">
        <v>409</v>
      </c>
      <c r="D71" s="88">
        <f>D73</f>
        <v>0</v>
      </c>
      <c r="E71" s="88">
        <f>E73</f>
        <v>0</v>
      </c>
      <c r="F71" s="90"/>
    </row>
    <row r="72" spans="1:6" x14ac:dyDescent="0.2">
      <c r="A72" s="49" t="s">
        <v>412</v>
      </c>
      <c r="B72" s="43" t="s">
        <v>10</v>
      </c>
      <c r="C72" s="79" t="s">
        <v>411</v>
      </c>
      <c r="D72" s="45">
        <f>D73</f>
        <v>0</v>
      </c>
      <c r="E72" s="45">
        <f>E73</f>
        <v>0</v>
      </c>
      <c r="F72" s="47"/>
    </row>
    <row r="73" spans="1:6" ht="22.5" x14ac:dyDescent="0.2">
      <c r="A73" s="49" t="s">
        <v>414</v>
      </c>
      <c r="B73" s="43"/>
      <c r="C73" s="79" t="s">
        <v>413</v>
      </c>
      <c r="D73" s="45"/>
      <c r="E73" s="45"/>
      <c r="F73" s="47"/>
    </row>
    <row r="74" spans="1:6" x14ac:dyDescent="0.2">
      <c r="A74" s="85" t="s">
        <v>76</v>
      </c>
      <c r="B74" s="96" t="s">
        <v>10</v>
      </c>
      <c r="C74" s="87" t="s">
        <v>77</v>
      </c>
      <c r="D74" s="88">
        <f>D75</f>
        <v>7082553.4000000004</v>
      </c>
      <c r="E74" s="88">
        <f>E76+E79+E91+E96</f>
        <v>4709873.4000000004</v>
      </c>
      <c r="F74" s="90">
        <f t="shared" si="3"/>
        <v>2372680</v>
      </c>
    </row>
    <row r="75" spans="1:6" ht="33.75" x14ac:dyDescent="0.2">
      <c r="A75" s="49" t="s">
        <v>78</v>
      </c>
      <c r="B75" s="43" t="s">
        <v>10</v>
      </c>
      <c r="C75" s="79" t="s">
        <v>79</v>
      </c>
      <c r="D75" s="88">
        <f>D76+D79+D91+D96</f>
        <v>7082553.4000000004</v>
      </c>
      <c r="E75" s="88">
        <f>E76</f>
        <v>3149500</v>
      </c>
      <c r="F75" s="90">
        <f t="shared" si="3"/>
        <v>3933053.4000000004</v>
      </c>
    </row>
    <row r="76" spans="1:6" ht="22.5" x14ac:dyDescent="0.2">
      <c r="A76" s="85" t="s">
        <v>282</v>
      </c>
      <c r="B76" s="96" t="s">
        <v>10</v>
      </c>
      <c r="C76" s="87" t="s">
        <v>197</v>
      </c>
      <c r="D76" s="88">
        <f>D77+D78</f>
        <v>3716400</v>
      </c>
      <c r="E76" s="88">
        <f>E77+E78</f>
        <v>3149500</v>
      </c>
      <c r="F76" s="90">
        <f t="shared" si="3"/>
        <v>566900</v>
      </c>
    </row>
    <row r="77" spans="1:6" ht="24.75" customHeight="1" x14ac:dyDescent="0.2">
      <c r="A77" s="49" t="s">
        <v>257</v>
      </c>
      <c r="B77" s="43" t="s">
        <v>10</v>
      </c>
      <c r="C77" s="79" t="s">
        <v>219</v>
      </c>
      <c r="D77" s="45">
        <v>2267600</v>
      </c>
      <c r="E77" s="45">
        <v>1700700</v>
      </c>
      <c r="F77" s="47">
        <f t="shared" ref="F77:F90" si="4">D77-E77</f>
        <v>566900</v>
      </c>
    </row>
    <row r="78" spans="1:6" ht="35.25" customHeight="1" x14ac:dyDescent="0.2">
      <c r="A78" s="49" t="s">
        <v>283</v>
      </c>
      <c r="B78" s="43" t="s">
        <v>10</v>
      </c>
      <c r="C78" s="79" t="s">
        <v>220</v>
      </c>
      <c r="D78" s="45">
        <v>1448800</v>
      </c>
      <c r="E78" s="54">
        <v>1448800</v>
      </c>
      <c r="F78" s="47">
        <f t="shared" si="4"/>
        <v>0</v>
      </c>
    </row>
    <row r="79" spans="1:6" ht="27" customHeight="1" x14ac:dyDescent="0.2">
      <c r="A79" s="85" t="s">
        <v>284</v>
      </c>
      <c r="B79" s="96"/>
      <c r="C79" s="87" t="s">
        <v>285</v>
      </c>
      <c r="D79" s="88">
        <f>D80+D81</f>
        <v>1364640</v>
      </c>
      <c r="E79" s="88">
        <f>E80+E81</f>
        <v>336925</v>
      </c>
      <c r="F79" s="90">
        <f t="shared" si="4"/>
        <v>1027715</v>
      </c>
    </row>
    <row r="80" spans="1:6" ht="23.25" hidden="1" customHeight="1" x14ac:dyDescent="0.2">
      <c r="A80" s="52" t="s">
        <v>262</v>
      </c>
      <c r="B80" s="96"/>
      <c r="C80" s="94" t="s">
        <v>263</v>
      </c>
      <c r="D80" s="54"/>
      <c r="E80" s="54"/>
      <c r="F80" s="53">
        <f t="shared" si="4"/>
        <v>0</v>
      </c>
    </row>
    <row r="81" spans="1:6" ht="11.25" customHeight="1" x14ac:dyDescent="0.2">
      <c r="A81" s="52" t="s">
        <v>286</v>
      </c>
      <c r="B81" s="96"/>
      <c r="C81" s="87" t="s">
        <v>288</v>
      </c>
      <c r="D81" s="88">
        <f>D82</f>
        <v>1364640</v>
      </c>
      <c r="E81" s="88">
        <f>E82</f>
        <v>336925</v>
      </c>
      <c r="F81" s="90">
        <f t="shared" si="4"/>
        <v>1027715</v>
      </c>
    </row>
    <row r="82" spans="1:6" ht="11.25" customHeight="1" x14ac:dyDescent="0.2">
      <c r="A82" s="52" t="s">
        <v>289</v>
      </c>
      <c r="B82" s="96"/>
      <c r="C82" s="94" t="s">
        <v>287</v>
      </c>
      <c r="D82" s="54">
        <f>D84+D85+D86+D87+D88+D89+D90+D83</f>
        <v>1364640</v>
      </c>
      <c r="E82" s="54">
        <f>E84+E85+E86+E87+E88+E89+E90+E83</f>
        <v>336925</v>
      </c>
      <c r="F82" s="53">
        <f>F84+F85+F86+F87+F88+F89+F90</f>
        <v>1027715</v>
      </c>
    </row>
    <row r="83" spans="1:6" ht="57.75" hidden="1" customHeight="1" x14ac:dyDescent="0.2">
      <c r="A83" s="52" t="s">
        <v>396</v>
      </c>
      <c r="B83" s="96"/>
      <c r="C83" s="94" t="s">
        <v>395</v>
      </c>
      <c r="D83" s="54"/>
      <c r="E83" s="54"/>
      <c r="F83" s="53">
        <f>D83-E83</f>
        <v>0</v>
      </c>
    </row>
    <row r="84" spans="1:6" ht="57.75" hidden="1" customHeight="1" x14ac:dyDescent="0.2">
      <c r="A84" s="52" t="s">
        <v>338</v>
      </c>
      <c r="B84" s="96"/>
      <c r="C84" s="94" t="s">
        <v>339</v>
      </c>
      <c r="D84" s="54"/>
      <c r="E84" s="54"/>
      <c r="F84" s="53">
        <f>D84-E84</f>
        <v>0</v>
      </c>
    </row>
    <row r="85" spans="1:6" ht="69" hidden="1" customHeight="1" x14ac:dyDescent="0.2">
      <c r="A85" s="52" t="s">
        <v>290</v>
      </c>
      <c r="B85" s="96"/>
      <c r="C85" s="94" t="s">
        <v>291</v>
      </c>
      <c r="D85" s="54"/>
      <c r="E85" s="54"/>
      <c r="F85" s="53">
        <f t="shared" si="4"/>
        <v>0</v>
      </c>
    </row>
    <row r="86" spans="1:6" ht="44.25" customHeight="1" x14ac:dyDescent="0.2">
      <c r="A86" s="52" t="s">
        <v>315</v>
      </c>
      <c r="B86" s="96"/>
      <c r="C86" s="94" t="s">
        <v>316</v>
      </c>
      <c r="D86" s="54">
        <v>0</v>
      </c>
      <c r="E86" s="54"/>
      <c r="F86" s="53">
        <f>D86-E86</f>
        <v>0</v>
      </c>
    </row>
    <row r="87" spans="1:6" ht="26.25" customHeight="1" x14ac:dyDescent="0.2">
      <c r="A87" s="52" t="s">
        <v>292</v>
      </c>
      <c r="B87" s="96"/>
      <c r="C87" s="94" t="s">
        <v>293</v>
      </c>
      <c r="D87" s="54">
        <v>173500</v>
      </c>
      <c r="E87" s="54">
        <v>173500</v>
      </c>
      <c r="F87" s="53">
        <f t="shared" si="4"/>
        <v>0</v>
      </c>
    </row>
    <row r="88" spans="1:6" ht="45.75" customHeight="1" x14ac:dyDescent="0.2">
      <c r="A88" s="52" t="s">
        <v>294</v>
      </c>
      <c r="B88" s="96"/>
      <c r="C88" s="94" t="s">
        <v>295</v>
      </c>
      <c r="D88" s="54">
        <v>204281</v>
      </c>
      <c r="E88" s="54">
        <v>163425</v>
      </c>
      <c r="F88" s="53">
        <f t="shared" si="4"/>
        <v>40856</v>
      </c>
    </row>
    <row r="89" spans="1:6" ht="48" customHeight="1" x14ac:dyDescent="0.2">
      <c r="A89" s="52" t="s">
        <v>296</v>
      </c>
      <c r="B89" s="96"/>
      <c r="C89" s="94" t="s">
        <v>297</v>
      </c>
      <c r="D89" s="54">
        <v>986859</v>
      </c>
      <c r="E89" s="54"/>
      <c r="F89" s="53">
        <f t="shared" si="4"/>
        <v>986859</v>
      </c>
    </row>
    <row r="90" spans="1:6" ht="59.25" hidden="1" customHeight="1" x14ac:dyDescent="0.2">
      <c r="A90" s="52" t="s">
        <v>340</v>
      </c>
      <c r="B90" s="96"/>
      <c r="C90" s="94" t="s">
        <v>341</v>
      </c>
      <c r="D90" s="54"/>
      <c r="E90" s="54"/>
      <c r="F90" s="53">
        <f t="shared" si="4"/>
        <v>0</v>
      </c>
    </row>
    <row r="91" spans="1:6" ht="26.25" customHeight="1" x14ac:dyDescent="0.2">
      <c r="A91" s="85" t="s">
        <v>298</v>
      </c>
      <c r="B91" s="43" t="s">
        <v>10</v>
      </c>
      <c r="C91" s="87" t="s">
        <v>221</v>
      </c>
      <c r="D91" s="88">
        <f>D92+D95</f>
        <v>405549</v>
      </c>
      <c r="E91" s="88">
        <f>E92+E95</f>
        <v>309150</v>
      </c>
      <c r="F91" s="90">
        <f t="shared" si="3"/>
        <v>96399</v>
      </c>
    </row>
    <row r="92" spans="1:6" ht="33.75" x14ac:dyDescent="0.2">
      <c r="A92" s="49" t="s">
        <v>153</v>
      </c>
      <c r="B92" s="43" t="s">
        <v>10</v>
      </c>
      <c r="C92" s="79" t="s">
        <v>299</v>
      </c>
      <c r="D92" s="45">
        <f>D93</f>
        <v>11800</v>
      </c>
      <c r="E92" s="54">
        <f>E93</f>
        <v>1000</v>
      </c>
      <c r="F92" s="47">
        <f t="shared" si="3"/>
        <v>10800</v>
      </c>
    </row>
    <row r="93" spans="1:6" ht="36" customHeight="1" x14ac:dyDescent="0.2">
      <c r="A93" s="49" t="s">
        <v>300</v>
      </c>
      <c r="B93" s="43" t="s">
        <v>10</v>
      </c>
      <c r="C93" s="79" t="s">
        <v>301</v>
      </c>
      <c r="D93" s="45">
        <f>D94</f>
        <v>11800</v>
      </c>
      <c r="E93" s="54">
        <f>E94</f>
        <v>1000</v>
      </c>
      <c r="F93" s="47">
        <f>D93-E93</f>
        <v>10800</v>
      </c>
    </row>
    <row r="94" spans="1:6" ht="72" customHeight="1" x14ac:dyDescent="0.2">
      <c r="A94" s="49" t="s">
        <v>302</v>
      </c>
      <c r="B94" s="43" t="s">
        <v>10</v>
      </c>
      <c r="C94" s="79" t="s">
        <v>218</v>
      </c>
      <c r="D94" s="45">
        <v>11800</v>
      </c>
      <c r="E94" s="54">
        <v>1000</v>
      </c>
      <c r="F94" s="47">
        <f t="shared" si="3"/>
        <v>10800</v>
      </c>
    </row>
    <row r="95" spans="1:6" s="139" customFormat="1" ht="36.75" customHeight="1" x14ac:dyDescent="0.2">
      <c r="A95" s="134" t="s">
        <v>80</v>
      </c>
      <c r="B95" s="135"/>
      <c r="C95" s="142" t="s">
        <v>303</v>
      </c>
      <c r="D95" s="140">
        <v>393749</v>
      </c>
      <c r="E95" s="137">
        <v>308150</v>
      </c>
      <c r="F95" s="141">
        <f>D95-E95</f>
        <v>85599</v>
      </c>
    </row>
    <row r="96" spans="1:6" x14ac:dyDescent="0.2">
      <c r="A96" s="85" t="s">
        <v>304</v>
      </c>
      <c r="B96" s="96" t="s">
        <v>10</v>
      </c>
      <c r="C96" s="87" t="s">
        <v>351</v>
      </c>
      <c r="D96" s="88">
        <f>D97+D105+D106</f>
        <v>1595964.4</v>
      </c>
      <c r="E96" s="88">
        <f>E97+E105+E106</f>
        <v>914298.4</v>
      </c>
      <c r="F96" s="90">
        <f>F97</f>
        <v>681665.99999999988</v>
      </c>
    </row>
    <row r="97" spans="1:6" ht="22.5" x14ac:dyDescent="0.2">
      <c r="A97" s="49" t="s">
        <v>305</v>
      </c>
      <c r="B97" s="43" t="s">
        <v>10</v>
      </c>
      <c r="C97" s="79" t="s">
        <v>306</v>
      </c>
      <c r="D97" s="45">
        <f>D98</f>
        <v>1595964.4</v>
      </c>
      <c r="E97" s="45">
        <f>E98</f>
        <v>914298.4</v>
      </c>
      <c r="F97" s="47">
        <f t="shared" ref="F97:F101" si="5">D97-E97</f>
        <v>681665.99999999988</v>
      </c>
    </row>
    <row r="98" spans="1:6" ht="21.75" customHeight="1" x14ac:dyDescent="0.2">
      <c r="A98" s="49" t="s">
        <v>307</v>
      </c>
      <c r="B98" s="43" t="s">
        <v>10</v>
      </c>
      <c r="C98" s="79" t="s">
        <v>308</v>
      </c>
      <c r="D98" s="45">
        <f>D99+D104+D102+D101+D100+D103</f>
        <v>1595964.4</v>
      </c>
      <c r="E98" s="45">
        <f>E99+E104+E102+E101+E100+E103</f>
        <v>914298.4</v>
      </c>
      <c r="F98" s="47">
        <f>D98-E98</f>
        <v>681665.99999999988</v>
      </c>
    </row>
    <row r="99" spans="1:6" ht="33.75" hidden="1" x14ac:dyDescent="0.2">
      <c r="A99" s="49" t="s">
        <v>311</v>
      </c>
      <c r="B99" s="43" t="s">
        <v>10</v>
      </c>
      <c r="C99" s="79" t="s">
        <v>312</v>
      </c>
      <c r="D99" s="45"/>
      <c r="E99" s="54"/>
      <c r="F99" s="47">
        <f t="shared" si="5"/>
        <v>0</v>
      </c>
    </row>
    <row r="100" spans="1:6" ht="33.75" x14ac:dyDescent="0.2">
      <c r="A100" s="49" t="s">
        <v>429</v>
      </c>
      <c r="B100" s="43" t="s">
        <v>10</v>
      </c>
      <c r="C100" s="79" t="s">
        <v>312</v>
      </c>
      <c r="D100" s="45">
        <v>98979.4</v>
      </c>
      <c r="E100" s="45">
        <v>98979.4</v>
      </c>
      <c r="F100" s="47"/>
    </row>
    <row r="101" spans="1:6" ht="56.25" x14ac:dyDescent="0.2">
      <c r="A101" s="49" t="s">
        <v>417</v>
      </c>
      <c r="B101" s="43" t="s">
        <v>10</v>
      </c>
      <c r="C101" s="79" t="s">
        <v>418</v>
      </c>
      <c r="D101" s="45">
        <v>91088</v>
      </c>
      <c r="E101" s="54">
        <v>68319</v>
      </c>
      <c r="F101" s="47">
        <f t="shared" si="5"/>
        <v>22769</v>
      </c>
    </row>
    <row r="102" spans="1:6" ht="33.75" hidden="1" x14ac:dyDescent="0.2">
      <c r="A102" s="49" t="s">
        <v>353</v>
      </c>
      <c r="B102" s="43"/>
      <c r="C102" s="79" t="s">
        <v>354</v>
      </c>
      <c r="D102" s="45"/>
      <c r="E102" s="54"/>
      <c r="F102" s="47">
        <f>D102-E102</f>
        <v>0</v>
      </c>
    </row>
    <row r="103" spans="1:6" ht="33.75" x14ac:dyDescent="0.2">
      <c r="A103" s="132" t="s">
        <v>441</v>
      </c>
      <c r="B103" s="43" t="s">
        <v>10</v>
      </c>
      <c r="C103" s="79" t="s">
        <v>354</v>
      </c>
      <c r="D103" s="45">
        <v>45700</v>
      </c>
      <c r="E103" s="54">
        <v>45700</v>
      </c>
      <c r="F103" s="47">
        <f>D103-E103</f>
        <v>0</v>
      </c>
    </row>
    <row r="104" spans="1:6" ht="48.75" customHeight="1" x14ac:dyDescent="0.2">
      <c r="A104" s="49" t="s">
        <v>309</v>
      </c>
      <c r="B104" s="43" t="s">
        <v>10</v>
      </c>
      <c r="C104" s="79" t="s">
        <v>225</v>
      </c>
      <c r="D104" s="45">
        <v>1360197</v>
      </c>
      <c r="E104" s="54">
        <v>701300</v>
      </c>
      <c r="F104" s="47">
        <f>D104-E104</f>
        <v>658897</v>
      </c>
    </row>
    <row r="105" spans="1:6" ht="36" hidden="1" customHeight="1" x14ac:dyDescent="0.2">
      <c r="A105" s="49" t="s">
        <v>348</v>
      </c>
      <c r="B105" s="43"/>
      <c r="C105" s="79" t="s">
        <v>344</v>
      </c>
      <c r="D105" s="45"/>
      <c r="E105" s="54"/>
      <c r="F105" s="47"/>
    </row>
    <row r="106" spans="1:6" ht="22.5" hidden="1" customHeight="1" x14ac:dyDescent="0.2">
      <c r="A106" s="49" t="s">
        <v>349</v>
      </c>
      <c r="B106" s="43" t="s">
        <v>10</v>
      </c>
      <c r="C106" s="79" t="s">
        <v>350</v>
      </c>
      <c r="D106" s="45"/>
      <c r="E106" s="54"/>
      <c r="F106" s="47">
        <f>D106-E106</f>
        <v>0</v>
      </c>
    </row>
    <row r="107" spans="1:6" ht="12.75" customHeight="1" x14ac:dyDescent="0.2">
      <c r="A107" s="97"/>
      <c r="B107" s="98"/>
      <c r="C107" s="98"/>
      <c r="D107" s="99"/>
      <c r="E107" s="99"/>
      <c r="F107" s="99"/>
    </row>
  </sheetData>
  <mergeCells count="12">
    <mergeCell ref="F11:F17"/>
    <mergeCell ref="A10:D10"/>
    <mergeCell ref="A11:A17"/>
    <mergeCell ref="B11:B17"/>
    <mergeCell ref="C11:C17"/>
    <mergeCell ref="D11:D17"/>
    <mergeCell ref="E11:E17"/>
    <mergeCell ref="B7:D7"/>
    <mergeCell ref="A1:D1"/>
    <mergeCell ref="A2:D2"/>
    <mergeCell ref="A4:D4"/>
    <mergeCell ref="B6:D6"/>
  </mergeCells>
  <phoneticPr fontId="2" type="noConversion"/>
  <conditionalFormatting sqref="F72:F82 F19:F64 F67:F70 F84:F102 F104:F106">
    <cfRule type="cellIs" dxfId="29" priority="68" stopIfTrue="1" operator="equal">
      <formula>0</formula>
    </cfRule>
  </conditionalFormatting>
  <conditionalFormatting sqref="F83">
    <cfRule type="cellIs" dxfId="28" priority="5" stopIfTrue="1" operator="equal">
      <formula>0</formula>
    </cfRule>
  </conditionalFormatting>
  <conditionalFormatting sqref="F71">
    <cfRule type="cellIs" dxfId="27" priority="4" stopIfTrue="1" operator="equal">
      <formula>0</formula>
    </cfRule>
  </conditionalFormatting>
  <conditionalFormatting sqref="F65">
    <cfRule type="cellIs" dxfId="26" priority="3" stopIfTrue="1" operator="equal">
      <formula>0</formula>
    </cfRule>
  </conditionalFormatting>
  <conditionalFormatting sqref="F103">
    <cfRule type="cellIs" dxfId="25" priority="2" stopIfTrue="1" operator="equal">
      <formula>0</formula>
    </cfRule>
  </conditionalFormatting>
  <conditionalFormatting sqref="F66">
    <cfRule type="cellIs" dxfId="2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3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84"/>
  <sheetViews>
    <sheetView showGridLines="0" view="pageBreakPreview" topLeftCell="A105" zoomScale="178" zoomScaleNormal="100" zoomScaleSheetLayoutView="178" workbookViewId="0">
      <selection activeCell="A111" sqref="A111:XFD124"/>
    </sheetView>
  </sheetViews>
  <sheetFormatPr defaultRowHeight="12.75" x14ac:dyDescent="0.2"/>
  <cols>
    <col min="1" max="1" width="46.28515625" customWidth="1"/>
    <col min="2" max="2" width="7.28515625" customWidth="1"/>
    <col min="3" max="3" width="26.140625" customWidth="1"/>
    <col min="4" max="4" width="21.71093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73" t="s">
        <v>22</v>
      </c>
      <c r="B2" s="173"/>
      <c r="C2" s="173"/>
      <c r="D2" s="173"/>
      <c r="E2" s="24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83" t="s">
        <v>4</v>
      </c>
      <c r="B4" s="177" t="s">
        <v>11</v>
      </c>
      <c r="C4" s="186" t="s">
        <v>26</v>
      </c>
      <c r="D4" s="180" t="s">
        <v>18</v>
      </c>
      <c r="E4" s="188" t="s">
        <v>12</v>
      </c>
      <c r="F4" s="170" t="s">
        <v>15</v>
      </c>
    </row>
    <row r="5" spans="1:6" ht="5.45" customHeight="1" x14ac:dyDescent="0.2">
      <c r="A5" s="184"/>
      <c r="B5" s="178"/>
      <c r="C5" s="187"/>
      <c r="D5" s="181"/>
      <c r="E5" s="189"/>
      <c r="F5" s="171"/>
    </row>
    <row r="6" spans="1:6" ht="9.6" customHeight="1" x14ac:dyDescent="0.2">
      <c r="A6" s="184"/>
      <c r="B6" s="178"/>
      <c r="C6" s="187"/>
      <c r="D6" s="181"/>
      <c r="E6" s="189"/>
      <c r="F6" s="171"/>
    </row>
    <row r="7" spans="1:6" ht="6" customHeight="1" x14ac:dyDescent="0.2">
      <c r="A7" s="184"/>
      <c r="B7" s="178"/>
      <c r="C7" s="187"/>
      <c r="D7" s="181"/>
      <c r="E7" s="189"/>
      <c r="F7" s="171"/>
    </row>
    <row r="8" spans="1:6" ht="6.6" customHeight="1" x14ac:dyDescent="0.2">
      <c r="A8" s="184"/>
      <c r="B8" s="178"/>
      <c r="C8" s="187"/>
      <c r="D8" s="181"/>
      <c r="E8" s="189"/>
      <c r="F8" s="171"/>
    </row>
    <row r="9" spans="1:6" ht="11.1" customHeight="1" x14ac:dyDescent="0.2">
      <c r="A9" s="184"/>
      <c r="B9" s="178"/>
      <c r="C9" s="187"/>
      <c r="D9" s="181"/>
      <c r="E9" s="189"/>
      <c r="F9" s="171"/>
    </row>
    <row r="10" spans="1:6" ht="4.1500000000000004" hidden="1" customHeight="1" x14ac:dyDescent="0.2">
      <c r="A10" s="184"/>
      <c r="B10" s="178"/>
      <c r="C10" s="74"/>
      <c r="D10" s="181"/>
      <c r="E10" s="26"/>
      <c r="F10" s="31"/>
    </row>
    <row r="11" spans="1:6" ht="13.15" hidden="1" customHeight="1" x14ac:dyDescent="0.2">
      <c r="A11" s="185"/>
      <c r="B11" s="179"/>
      <c r="C11" s="75"/>
      <c r="D11" s="182"/>
      <c r="E11" s="28"/>
      <c r="F11" s="32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7" t="s">
        <v>2</v>
      </c>
      <c r="F12" s="20" t="s">
        <v>13</v>
      </c>
    </row>
    <row r="13" spans="1:6" x14ac:dyDescent="0.2">
      <c r="A13" s="85" t="s">
        <v>81</v>
      </c>
      <c r="B13" s="86" t="s">
        <v>82</v>
      </c>
      <c r="C13" s="87" t="s">
        <v>182</v>
      </c>
      <c r="D13" s="88">
        <f>D15+D21+D29+D44+D46+D48+D50+D53+D55+D61+D66+D77+D86+D83+D105+D115+D120+D94+D157+D133+D125+D129+D139+D148+D163+D155+D171+D174+D180+D177+D73+D101+D169+D90+D81+D131</f>
        <v>8996416.5300000012</v>
      </c>
      <c r="E13" s="88">
        <f>E15+E21+E29+E44+E46+E48+E50+E53+E55+E61+E66+E77+E86+E83+E105+E115+E120+E94+E157+E133+E125+E129+E139+E148+E163+E155+E171+E174+E180+E177+E73+E101+E169+E90+E81+E131</f>
        <v>5462821.6000000006</v>
      </c>
      <c r="F13" s="90">
        <f>D13-E13</f>
        <v>3533594.9300000006</v>
      </c>
    </row>
    <row r="14" spans="1:6" x14ac:dyDescent="0.2">
      <c r="A14" s="91" t="s">
        <v>42</v>
      </c>
      <c r="B14" s="60"/>
      <c r="C14" s="80"/>
      <c r="D14" s="83"/>
      <c r="E14" s="61"/>
      <c r="F14" s="62"/>
    </row>
    <row r="15" spans="1:6" ht="33.75" x14ac:dyDescent="0.2">
      <c r="A15" s="85" t="s">
        <v>167</v>
      </c>
      <c r="B15" s="86" t="s">
        <v>82</v>
      </c>
      <c r="C15" s="87" t="s">
        <v>358</v>
      </c>
      <c r="D15" s="88">
        <f>D16</f>
        <v>940140</v>
      </c>
      <c r="E15" s="88">
        <f>E16</f>
        <v>698202.45</v>
      </c>
      <c r="F15" s="47">
        <f t="shared" ref="F15:F20" si="0">D15-E15</f>
        <v>241937.55000000005</v>
      </c>
    </row>
    <row r="16" spans="1:6" ht="16.5" customHeight="1" x14ac:dyDescent="0.2">
      <c r="A16" s="40" t="s">
        <v>83</v>
      </c>
      <c r="B16" s="100" t="s">
        <v>82</v>
      </c>
      <c r="C16" s="77" t="s">
        <v>247</v>
      </c>
      <c r="D16" s="38">
        <f>D17</f>
        <v>940140</v>
      </c>
      <c r="E16" s="38">
        <f>E17</f>
        <v>698202.45</v>
      </c>
      <c r="F16" s="47">
        <f t="shared" si="0"/>
        <v>241937.55000000005</v>
      </c>
    </row>
    <row r="17" spans="1:6" x14ac:dyDescent="0.2">
      <c r="A17" s="40" t="s">
        <v>84</v>
      </c>
      <c r="B17" s="67" t="s">
        <v>82</v>
      </c>
      <c r="C17" s="77" t="s">
        <v>247</v>
      </c>
      <c r="D17" s="38">
        <f>D18+D20+D19</f>
        <v>940140</v>
      </c>
      <c r="E17" s="38">
        <f>E18+E20+E19</f>
        <v>698202.45</v>
      </c>
      <c r="F17" s="47">
        <f t="shared" si="0"/>
        <v>241937.55000000005</v>
      </c>
    </row>
    <row r="18" spans="1:6" x14ac:dyDescent="0.2">
      <c r="A18" s="40" t="s">
        <v>85</v>
      </c>
      <c r="B18" s="67" t="s">
        <v>82</v>
      </c>
      <c r="C18" s="77" t="s">
        <v>180</v>
      </c>
      <c r="D18" s="38">
        <v>722074</v>
      </c>
      <c r="E18" s="59">
        <v>555797.76000000001</v>
      </c>
      <c r="F18" s="47">
        <f t="shared" si="0"/>
        <v>166276.24</v>
      </c>
    </row>
    <row r="19" spans="1:6" hidden="1" x14ac:dyDescent="0.2">
      <c r="A19" s="40" t="s">
        <v>244</v>
      </c>
      <c r="B19" s="67" t="s">
        <v>82</v>
      </c>
      <c r="C19" s="77" t="s">
        <v>406</v>
      </c>
      <c r="D19" s="38">
        <v>0</v>
      </c>
      <c r="E19" s="59">
        <v>0</v>
      </c>
      <c r="F19" s="47">
        <f t="shared" si="0"/>
        <v>0</v>
      </c>
    </row>
    <row r="20" spans="1:6" x14ac:dyDescent="0.2">
      <c r="A20" s="40" t="s">
        <v>86</v>
      </c>
      <c r="B20" s="67" t="s">
        <v>82</v>
      </c>
      <c r="C20" s="77" t="s">
        <v>181</v>
      </c>
      <c r="D20" s="38">
        <v>218066</v>
      </c>
      <c r="E20" s="59">
        <v>142404.69</v>
      </c>
      <c r="F20" s="47">
        <f t="shared" si="0"/>
        <v>75661.31</v>
      </c>
    </row>
    <row r="21" spans="1:6" ht="45" x14ac:dyDescent="0.2">
      <c r="A21" s="85" t="s">
        <v>87</v>
      </c>
      <c r="B21" s="103" t="s">
        <v>82</v>
      </c>
      <c r="C21" s="95" t="s">
        <v>357</v>
      </c>
      <c r="D21" s="88">
        <f>D22</f>
        <v>2624716</v>
      </c>
      <c r="E21" s="88">
        <f>E22</f>
        <v>1645903.72</v>
      </c>
      <c r="F21" s="90">
        <f t="shared" ref="F21" si="1">F22</f>
        <v>978812.28</v>
      </c>
    </row>
    <row r="22" spans="1:6" x14ac:dyDescent="0.2">
      <c r="A22" s="40" t="s">
        <v>83</v>
      </c>
      <c r="B22" s="67" t="s">
        <v>82</v>
      </c>
      <c r="C22" s="77" t="s">
        <v>249</v>
      </c>
      <c r="D22" s="45">
        <f>D23+D25+D27</f>
        <v>2624716</v>
      </c>
      <c r="E22" s="45">
        <f>E23+E25+E27</f>
        <v>1645903.72</v>
      </c>
      <c r="F22" s="47">
        <f>F24+F25+F28+F26+F27</f>
        <v>978812.28</v>
      </c>
    </row>
    <row r="23" spans="1:6" x14ac:dyDescent="0.2">
      <c r="A23" s="40" t="s">
        <v>84</v>
      </c>
      <c r="B23" s="67" t="s">
        <v>82</v>
      </c>
      <c r="C23" s="77" t="s">
        <v>248</v>
      </c>
      <c r="D23" s="45">
        <f>D24+D28+D26</f>
        <v>2624716</v>
      </c>
      <c r="E23" s="45">
        <f>E24+E28+E26</f>
        <v>1645903.72</v>
      </c>
      <c r="F23" s="47">
        <f>F24+F28+F26</f>
        <v>978812.28</v>
      </c>
    </row>
    <row r="24" spans="1:6" x14ac:dyDescent="0.2">
      <c r="A24" s="40" t="s">
        <v>85</v>
      </c>
      <c r="B24" s="67" t="s">
        <v>82</v>
      </c>
      <c r="C24" s="77" t="s">
        <v>184</v>
      </c>
      <c r="D24" s="45">
        <v>2012071</v>
      </c>
      <c r="E24" s="93">
        <v>1309518.06</v>
      </c>
      <c r="F24" s="47">
        <f t="shared" ref="F24:F28" si="2">D24-E24</f>
        <v>702552.94</v>
      </c>
    </row>
    <row r="25" spans="1:6" ht="22.5" hidden="1" x14ac:dyDescent="0.2">
      <c r="A25" s="40" t="s">
        <v>332</v>
      </c>
      <c r="B25" s="67"/>
      <c r="C25" s="77" t="s">
        <v>320</v>
      </c>
      <c r="D25" s="45">
        <v>0</v>
      </c>
      <c r="E25" s="93">
        <v>0</v>
      </c>
      <c r="F25" s="47">
        <f t="shared" si="2"/>
        <v>0</v>
      </c>
    </row>
    <row r="26" spans="1:6" x14ac:dyDescent="0.2">
      <c r="A26" s="40" t="s">
        <v>244</v>
      </c>
      <c r="B26" s="67" t="s">
        <v>82</v>
      </c>
      <c r="C26" s="77" t="s">
        <v>245</v>
      </c>
      <c r="D26" s="45">
        <v>5000</v>
      </c>
      <c r="E26" s="93">
        <v>1400</v>
      </c>
      <c r="F26" s="47">
        <f t="shared" si="2"/>
        <v>3600</v>
      </c>
    </row>
    <row r="27" spans="1:6" hidden="1" x14ac:dyDescent="0.2">
      <c r="A27" s="40" t="s">
        <v>244</v>
      </c>
      <c r="B27" s="67" t="s">
        <v>82</v>
      </c>
      <c r="C27" s="77" t="s">
        <v>313</v>
      </c>
      <c r="D27" s="45">
        <v>0</v>
      </c>
      <c r="E27" s="93">
        <v>0</v>
      </c>
      <c r="F27" s="47">
        <f t="shared" si="2"/>
        <v>0</v>
      </c>
    </row>
    <row r="28" spans="1:6" x14ac:dyDescent="0.2">
      <c r="A28" s="40" t="s">
        <v>86</v>
      </c>
      <c r="B28" s="67" t="s">
        <v>82</v>
      </c>
      <c r="C28" s="77" t="s">
        <v>183</v>
      </c>
      <c r="D28" s="45">
        <v>607645</v>
      </c>
      <c r="E28" s="45">
        <v>334985.65999999997</v>
      </c>
      <c r="F28" s="47">
        <f t="shared" si="2"/>
        <v>272659.34000000003</v>
      </c>
    </row>
    <row r="29" spans="1:6" ht="46.5" customHeight="1" x14ac:dyDescent="0.2">
      <c r="A29" s="85" t="s">
        <v>87</v>
      </c>
      <c r="B29" s="103" t="s">
        <v>82</v>
      </c>
      <c r="C29" s="87" t="s">
        <v>359</v>
      </c>
      <c r="D29" s="88">
        <f>D30+D37+D41</f>
        <v>881442.74</v>
      </c>
      <c r="E29" s="88">
        <f>E30+E37+E41</f>
        <v>702517.44</v>
      </c>
      <c r="F29" s="41">
        <f t="shared" ref="F29:F61" si="3">IF(OR(D29="-",E29=D29),"-",D29-IF(E29="-",0,E29))</f>
        <v>178925.30000000005</v>
      </c>
    </row>
    <row r="30" spans="1:6" x14ac:dyDescent="0.2">
      <c r="A30" s="40" t="s">
        <v>83</v>
      </c>
      <c r="B30" s="67" t="s">
        <v>82</v>
      </c>
      <c r="C30" s="77" t="s">
        <v>190</v>
      </c>
      <c r="D30" s="38">
        <f>D31</f>
        <v>483876</v>
      </c>
      <c r="E30" s="38">
        <f>E31</f>
        <v>389900.92000000004</v>
      </c>
      <c r="F30" s="41">
        <f t="shared" si="3"/>
        <v>93975.079999999958</v>
      </c>
    </row>
    <row r="31" spans="1:6" x14ac:dyDescent="0.2">
      <c r="A31" s="40" t="s">
        <v>88</v>
      </c>
      <c r="B31" s="67" t="s">
        <v>82</v>
      </c>
      <c r="C31" s="77" t="s">
        <v>189</v>
      </c>
      <c r="D31" s="38">
        <f>D32+D34+D35</f>
        <v>483876</v>
      </c>
      <c r="E31" s="38">
        <f>E32+E35+E34</f>
        <v>389900.92000000004</v>
      </c>
      <c r="F31" s="41">
        <f t="shared" si="3"/>
        <v>93975.079999999958</v>
      </c>
    </row>
    <row r="32" spans="1:6" x14ac:dyDescent="0.2">
      <c r="A32" s="40" t="s">
        <v>89</v>
      </c>
      <c r="B32" s="67" t="s">
        <v>82</v>
      </c>
      <c r="C32" s="77" t="s">
        <v>188</v>
      </c>
      <c r="D32" s="38">
        <v>70000</v>
      </c>
      <c r="E32" s="59">
        <v>25904.14</v>
      </c>
      <c r="F32" s="41">
        <f t="shared" si="3"/>
        <v>44095.86</v>
      </c>
    </row>
    <row r="33" spans="1:6" hidden="1" x14ac:dyDescent="0.2">
      <c r="A33" s="40" t="s">
        <v>252</v>
      </c>
      <c r="B33" s="67" t="s">
        <v>82</v>
      </c>
      <c r="C33" s="77" t="s">
        <v>253</v>
      </c>
      <c r="D33" s="38">
        <v>0</v>
      </c>
      <c r="E33" s="59">
        <v>0</v>
      </c>
      <c r="F33" s="41" t="str">
        <f t="shared" si="3"/>
        <v>-</v>
      </c>
    </row>
    <row r="34" spans="1:6" x14ac:dyDescent="0.2">
      <c r="A34" s="40" t="s">
        <v>91</v>
      </c>
      <c r="B34" s="67" t="s">
        <v>82</v>
      </c>
      <c r="C34" s="77" t="s">
        <v>187</v>
      </c>
      <c r="D34" s="38">
        <v>47500</v>
      </c>
      <c r="E34" s="59">
        <v>33339.78</v>
      </c>
      <c r="F34" s="41">
        <f t="shared" si="3"/>
        <v>14160.220000000001</v>
      </c>
    </row>
    <row r="35" spans="1:6" x14ac:dyDescent="0.2">
      <c r="A35" s="40" t="s">
        <v>92</v>
      </c>
      <c r="B35" s="67" t="s">
        <v>82</v>
      </c>
      <c r="C35" s="77" t="s">
        <v>186</v>
      </c>
      <c r="D35" s="38">
        <v>366376</v>
      </c>
      <c r="E35" s="59">
        <v>330657</v>
      </c>
      <c r="F35" s="41">
        <f t="shared" si="3"/>
        <v>35719</v>
      </c>
    </row>
    <row r="36" spans="1:6" hidden="1" x14ac:dyDescent="0.2">
      <c r="A36" s="40" t="s">
        <v>92</v>
      </c>
      <c r="B36" s="67" t="s">
        <v>82</v>
      </c>
      <c r="C36" s="77" t="s">
        <v>208</v>
      </c>
      <c r="D36" s="38">
        <v>0</v>
      </c>
      <c r="E36" s="59">
        <v>0</v>
      </c>
      <c r="F36" s="41" t="str">
        <f t="shared" si="3"/>
        <v>-</v>
      </c>
    </row>
    <row r="37" spans="1:6" x14ac:dyDescent="0.2">
      <c r="A37" s="40" t="s">
        <v>94</v>
      </c>
      <c r="B37" s="67" t="s">
        <v>82</v>
      </c>
      <c r="C37" s="77" t="s">
        <v>185</v>
      </c>
      <c r="D37" s="38">
        <f>D39+D40</f>
        <v>263524</v>
      </c>
      <c r="E37" s="38">
        <f>E38+E39+E40</f>
        <v>214551.3</v>
      </c>
      <c r="F37" s="41">
        <f t="shared" si="3"/>
        <v>48972.700000000012</v>
      </c>
    </row>
    <row r="38" spans="1:6" hidden="1" x14ac:dyDescent="0.2">
      <c r="A38" s="40" t="s">
        <v>227</v>
      </c>
      <c r="B38" s="67" t="s">
        <v>82</v>
      </c>
      <c r="C38" s="77" t="s">
        <v>228</v>
      </c>
      <c r="D38" s="38">
        <v>0</v>
      </c>
      <c r="E38" s="59">
        <v>0</v>
      </c>
      <c r="F38" s="41" t="str">
        <f t="shared" si="3"/>
        <v>-</v>
      </c>
    </row>
    <row r="39" spans="1:6" x14ac:dyDescent="0.2">
      <c r="A39" s="40" t="s">
        <v>95</v>
      </c>
      <c r="B39" s="67" t="s">
        <v>82</v>
      </c>
      <c r="C39" s="77" t="s">
        <v>211</v>
      </c>
      <c r="D39" s="38">
        <v>198000</v>
      </c>
      <c r="E39" s="59">
        <v>169327</v>
      </c>
      <c r="F39" s="41">
        <f t="shared" si="3"/>
        <v>28673</v>
      </c>
    </row>
    <row r="40" spans="1:6" x14ac:dyDescent="0.2">
      <c r="A40" s="40" t="s">
        <v>95</v>
      </c>
      <c r="B40" s="67" t="s">
        <v>82</v>
      </c>
      <c r="C40" s="77" t="s">
        <v>229</v>
      </c>
      <c r="D40" s="45">
        <v>65524</v>
      </c>
      <c r="E40" s="93">
        <v>45224.3</v>
      </c>
      <c r="F40" s="47">
        <f t="shared" ref="F40:F49" si="4">D40-E40</f>
        <v>20299.699999999997</v>
      </c>
    </row>
    <row r="41" spans="1:6" x14ac:dyDescent="0.2">
      <c r="A41" s="40" t="s">
        <v>83</v>
      </c>
      <c r="B41" s="67" t="s">
        <v>82</v>
      </c>
      <c r="C41" s="77" t="s">
        <v>435</v>
      </c>
      <c r="D41" s="38">
        <f>D42</f>
        <v>134042.74</v>
      </c>
      <c r="E41" s="38">
        <f>E42</f>
        <v>98065.22</v>
      </c>
      <c r="F41" s="41">
        <f t="shared" ref="F41:F42" si="5">IF(OR(D41="-",E41=D41),"-",D41-IF(E41="-",0,E41))</f>
        <v>35977.51999999999</v>
      </c>
    </row>
    <row r="42" spans="1:6" x14ac:dyDescent="0.2">
      <c r="A42" s="40" t="s">
        <v>88</v>
      </c>
      <c r="B42" s="67" t="s">
        <v>82</v>
      </c>
      <c r="C42" s="77" t="s">
        <v>434</v>
      </c>
      <c r="D42" s="38">
        <f>D43</f>
        <v>134042.74</v>
      </c>
      <c r="E42" s="38">
        <f>E43</f>
        <v>98065.22</v>
      </c>
      <c r="F42" s="41">
        <f t="shared" si="5"/>
        <v>35977.51999999999</v>
      </c>
    </row>
    <row r="43" spans="1:6" x14ac:dyDescent="0.2">
      <c r="A43" s="40" t="s">
        <v>90</v>
      </c>
      <c r="B43" s="67" t="s">
        <v>82</v>
      </c>
      <c r="C43" s="77" t="s">
        <v>419</v>
      </c>
      <c r="D43" s="38">
        <v>134042.74</v>
      </c>
      <c r="E43" s="59">
        <v>98065.22</v>
      </c>
      <c r="F43" s="41">
        <f>IF(OR(D43="-",E43=D43),"-",D43-IF(E43="-",0,E43))</f>
        <v>35977.51999999999</v>
      </c>
    </row>
    <row r="44" spans="1:6" ht="45" x14ac:dyDescent="0.2">
      <c r="A44" s="85" t="s">
        <v>87</v>
      </c>
      <c r="B44" s="103" t="s">
        <v>82</v>
      </c>
      <c r="C44" s="87" t="s">
        <v>360</v>
      </c>
      <c r="D44" s="88">
        <f>D45</f>
        <v>1620</v>
      </c>
      <c r="E44" s="88">
        <f>E45</f>
        <v>1617.52</v>
      </c>
      <c r="F44" s="90">
        <f t="shared" si="4"/>
        <v>2.4800000000000182</v>
      </c>
    </row>
    <row r="45" spans="1:6" x14ac:dyDescent="0.2">
      <c r="A45" s="49" t="s">
        <v>230</v>
      </c>
      <c r="B45" s="67" t="s">
        <v>82</v>
      </c>
      <c r="C45" s="79" t="s">
        <v>231</v>
      </c>
      <c r="D45" s="45">
        <v>1620</v>
      </c>
      <c r="E45" s="93">
        <v>1617.52</v>
      </c>
      <c r="F45" s="47">
        <f t="shared" si="4"/>
        <v>2.4800000000000182</v>
      </c>
    </row>
    <row r="46" spans="1:6" ht="22.5" hidden="1" x14ac:dyDescent="0.2">
      <c r="A46" s="109" t="s">
        <v>363</v>
      </c>
      <c r="B46" s="105" t="s">
        <v>82</v>
      </c>
      <c r="C46" s="106" t="s">
        <v>361</v>
      </c>
      <c r="D46" s="107">
        <f>D47</f>
        <v>0</v>
      </c>
      <c r="E46" s="107">
        <f>E47</f>
        <v>0</v>
      </c>
      <c r="F46" s="108">
        <f t="shared" si="4"/>
        <v>0</v>
      </c>
    </row>
    <row r="47" spans="1:6" hidden="1" x14ac:dyDescent="0.2">
      <c r="A47" s="40"/>
      <c r="B47" s="67" t="s">
        <v>82</v>
      </c>
      <c r="C47" s="77" t="s">
        <v>356</v>
      </c>
      <c r="D47" s="38">
        <v>0</v>
      </c>
      <c r="E47" s="38"/>
      <c r="F47" s="41">
        <f t="shared" si="4"/>
        <v>0</v>
      </c>
    </row>
    <row r="48" spans="1:6" ht="22.5" hidden="1" x14ac:dyDescent="0.2">
      <c r="A48" s="85" t="s">
        <v>352</v>
      </c>
      <c r="B48" s="103" t="s">
        <v>82</v>
      </c>
      <c r="C48" s="87" t="s">
        <v>362</v>
      </c>
      <c r="D48" s="88">
        <f>D49</f>
        <v>0</v>
      </c>
      <c r="E48" s="88">
        <f>E49</f>
        <v>0</v>
      </c>
      <c r="F48" s="90">
        <f t="shared" si="4"/>
        <v>0</v>
      </c>
    </row>
    <row r="49" spans="1:6" ht="22.5" hidden="1" x14ac:dyDescent="0.2">
      <c r="A49" s="52" t="s">
        <v>352</v>
      </c>
      <c r="B49" s="67" t="s">
        <v>82</v>
      </c>
      <c r="C49" s="79" t="s">
        <v>346</v>
      </c>
      <c r="D49" s="45">
        <v>0</v>
      </c>
      <c r="E49" s="93">
        <v>0</v>
      </c>
      <c r="F49" s="47">
        <f t="shared" si="4"/>
        <v>0</v>
      </c>
    </row>
    <row r="50" spans="1:6" ht="13.5" customHeight="1" x14ac:dyDescent="0.2">
      <c r="A50" s="85" t="s">
        <v>364</v>
      </c>
      <c r="B50" s="103" t="s">
        <v>82</v>
      </c>
      <c r="C50" s="87" t="s">
        <v>365</v>
      </c>
      <c r="D50" s="88">
        <f>D51</f>
        <v>10000</v>
      </c>
      <c r="E50" s="88">
        <f>E51</f>
        <v>0</v>
      </c>
      <c r="F50" s="90">
        <f>F51</f>
        <v>10000</v>
      </c>
    </row>
    <row r="51" spans="1:6" ht="13.5" customHeight="1" x14ac:dyDescent="0.2">
      <c r="A51" s="52" t="s">
        <v>83</v>
      </c>
      <c r="B51" s="67" t="s">
        <v>82</v>
      </c>
      <c r="C51" s="94" t="s">
        <v>191</v>
      </c>
      <c r="D51" s="45">
        <f>D52</f>
        <v>10000</v>
      </c>
      <c r="E51" s="45">
        <f>E52</f>
        <v>0</v>
      </c>
      <c r="F51" s="47">
        <f>D52-E51</f>
        <v>10000</v>
      </c>
    </row>
    <row r="52" spans="1:6" ht="13.5" customHeight="1" x14ac:dyDescent="0.2">
      <c r="A52" s="40" t="s">
        <v>93</v>
      </c>
      <c r="B52" s="67" t="s">
        <v>82</v>
      </c>
      <c r="C52" s="94" t="s">
        <v>420</v>
      </c>
      <c r="D52" s="45">
        <v>10000</v>
      </c>
      <c r="E52" s="93"/>
      <c r="F52" s="47">
        <f>D52-E52</f>
        <v>10000</v>
      </c>
    </row>
    <row r="53" spans="1:6" x14ac:dyDescent="0.2">
      <c r="A53" s="85" t="s">
        <v>96</v>
      </c>
      <c r="B53" s="103" t="s">
        <v>82</v>
      </c>
      <c r="C53" s="87" t="s">
        <v>366</v>
      </c>
      <c r="D53" s="88">
        <f>D54</f>
        <v>2139</v>
      </c>
      <c r="E53" s="89">
        <f>E54</f>
        <v>2139</v>
      </c>
      <c r="F53" s="90" t="str">
        <f>F54</f>
        <v>-</v>
      </c>
    </row>
    <row r="54" spans="1:6" x14ac:dyDescent="0.2">
      <c r="A54" s="40" t="s">
        <v>93</v>
      </c>
      <c r="B54" s="67" t="s">
        <v>82</v>
      </c>
      <c r="C54" s="77" t="s">
        <v>421</v>
      </c>
      <c r="D54" s="38">
        <v>2139</v>
      </c>
      <c r="E54" s="59">
        <v>2139</v>
      </c>
      <c r="F54" s="41" t="str">
        <f t="shared" si="3"/>
        <v>-</v>
      </c>
    </row>
    <row r="55" spans="1:6" x14ac:dyDescent="0.2">
      <c r="A55" s="85" t="s">
        <v>96</v>
      </c>
      <c r="B55" s="103" t="s">
        <v>82</v>
      </c>
      <c r="C55" s="87" t="s">
        <v>210</v>
      </c>
      <c r="D55" s="88">
        <f>D56+D59</f>
        <v>11800</v>
      </c>
      <c r="E55" s="88">
        <f>E56+E59</f>
        <v>0</v>
      </c>
      <c r="F55" s="90">
        <f t="shared" si="3"/>
        <v>11800</v>
      </c>
    </row>
    <row r="56" spans="1:6" s="139" customFormat="1" x14ac:dyDescent="0.2">
      <c r="A56" s="144" t="s">
        <v>84</v>
      </c>
      <c r="B56" s="145" t="s">
        <v>82</v>
      </c>
      <c r="C56" s="146" t="s">
        <v>254</v>
      </c>
      <c r="D56" s="137">
        <f>D57+D58</f>
        <v>8948</v>
      </c>
      <c r="E56" s="137">
        <f>E57+E58</f>
        <v>0</v>
      </c>
      <c r="F56" s="138">
        <f>F57+F58</f>
        <v>8948</v>
      </c>
    </row>
    <row r="57" spans="1:6" x14ac:dyDescent="0.2">
      <c r="A57" s="40" t="s">
        <v>85</v>
      </c>
      <c r="B57" s="67" t="s">
        <v>82</v>
      </c>
      <c r="C57" s="77" t="s">
        <v>255</v>
      </c>
      <c r="D57" s="54">
        <v>6873</v>
      </c>
      <c r="E57" s="104">
        <v>0</v>
      </c>
      <c r="F57" s="53">
        <f>D57-E57</f>
        <v>6873</v>
      </c>
    </row>
    <row r="58" spans="1:6" x14ac:dyDescent="0.2">
      <c r="A58" s="40" t="s">
        <v>86</v>
      </c>
      <c r="B58" s="67" t="s">
        <v>82</v>
      </c>
      <c r="C58" s="77" t="s">
        <v>256</v>
      </c>
      <c r="D58" s="54">
        <v>2075</v>
      </c>
      <c r="E58" s="104">
        <v>0</v>
      </c>
      <c r="F58" s="53">
        <f>D58-E58</f>
        <v>2075</v>
      </c>
    </row>
    <row r="59" spans="1:6" x14ac:dyDescent="0.2">
      <c r="A59" s="40" t="s">
        <v>94</v>
      </c>
      <c r="B59" s="67" t="s">
        <v>82</v>
      </c>
      <c r="C59" s="77" t="s">
        <v>209</v>
      </c>
      <c r="D59" s="38">
        <v>2852</v>
      </c>
      <c r="E59" s="104">
        <v>0</v>
      </c>
      <c r="F59" s="41">
        <f t="shared" si="3"/>
        <v>2852</v>
      </c>
    </row>
    <row r="60" spans="1:6" hidden="1" x14ac:dyDescent="0.2">
      <c r="A60" s="40" t="s">
        <v>95</v>
      </c>
      <c r="B60" s="67" t="s">
        <v>82</v>
      </c>
      <c r="C60" s="77" t="s">
        <v>213</v>
      </c>
      <c r="D60" s="38">
        <v>0</v>
      </c>
      <c r="E60" s="104">
        <v>0</v>
      </c>
      <c r="F60" s="41">
        <f>D60-E60</f>
        <v>0</v>
      </c>
    </row>
    <row r="61" spans="1:6" x14ac:dyDescent="0.2">
      <c r="A61" s="85" t="s">
        <v>97</v>
      </c>
      <c r="B61" s="103" t="s">
        <v>82</v>
      </c>
      <c r="C61" s="87" t="s">
        <v>367</v>
      </c>
      <c r="D61" s="88">
        <f>D62</f>
        <v>359100</v>
      </c>
      <c r="E61" s="89">
        <f>E62</f>
        <v>259895.24</v>
      </c>
      <c r="F61" s="90">
        <f t="shared" si="3"/>
        <v>99204.760000000009</v>
      </c>
    </row>
    <row r="62" spans="1:6" x14ac:dyDescent="0.2">
      <c r="A62" s="40" t="s">
        <v>83</v>
      </c>
      <c r="B62" s="67" t="s">
        <v>82</v>
      </c>
      <c r="C62" s="77" t="s">
        <v>368</v>
      </c>
      <c r="D62" s="38">
        <f>D63</f>
        <v>359100</v>
      </c>
      <c r="E62" s="59">
        <f>E63</f>
        <v>259895.24</v>
      </c>
      <c r="F62" s="41">
        <f t="shared" ref="F62:F114" si="6">IF(OR(D62="-",E62=D62),"-",D62-IF(E62="-",0,E62))</f>
        <v>99204.760000000009</v>
      </c>
    </row>
    <row r="63" spans="1:6" x14ac:dyDescent="0.2">
      <c r="A63" s="40" t="s">
        <v>84</v>
      </c>
      <c r="B63" s="67" t="s">
        <v>82</v>
      </c>
      <c r="C63" s="77" t="s">
        <v>250</v>
      </c>
      <c r="D63" s="38">
        <f>D64+D65</f>
        <v>359100</v>
      </c>
      <c r="E63" s="59">
        <f>E64+E65</f>
        <v>259895.24</v>
      </c>
      <c r="F63" s="41">
        <f t="shared" si="6"/>
        <v>99204.760000000009</v>
      </c>
    </row>
    <row r="64" spans="1:6" x14ac:dyDescent="0.2">
      <c r="A64" s="40" t="s">
        <v>85</v>
      </c>
      <c r="B64" s="67" t="s">
        <v>82</v>
      </c>
      <c r="C64" s="77" t="s">
        <v>194</v>
      </c>
      <c r="D64" s="38">
        <v>275806</v>
      </c>
      <c r="E64" s="38">
        <v>204479.65</v>
      </c>
      <c r="F64" s="41">
        <f>D64-E64</f>
        <v>71326.350000000006</v>
      </c>
    </row>
    <row r="65" spans="1:6" x14ac:dyDescent="0.2">
      <c r="A65" s="40" t="s">
        <v>86</v>
      </c>
      <c r="B65" s="67" t="s">
        <v>82</v>
      </c>
      <c r="C65" s="77" t="s">
        <v>195</v>
      </c>
      <c r="D65" s="38">
        <v>83294</v>
      </c>
      <c r="E65" s="38">
        <v>55415.59</v>
      </c>
      <c r="F65" s="41">
        <f t="shared" si="6"/>
        <v>27878.410000000003</v>
      </c>
    </row>
    <row r="66" spans="1:6" x14ac:dyDescent="0.2">
      <c r="A66" s="85" t="s">
        <v>97</v>
      </c>
      <c r="B66" s="103" t="s">
        <v>82</v>
      </c>
      <c r="C66" s="87" t="s">
        <v>369</v>
      </c>
      <c r="D66" s="88">
        <f>D67+D70</f>
        <v>34649</v>
      </c>
      <c r="E66" s="88">
        <f>E67+E70</f>
        <v>0</v>
      </c>
      <c r="F66" s="90">
        <f>D66-E66</f>
        <v>34649</v>
      </c>
    </row>
    <row r="67" spans="1:6" x14ac:dyDescent="0.2">
      <c r="A67" s="40" t="s">
        <v>83</v>
      </c>
      <c r="B67" s="67" t="s">
        <v>82</v>
      </c>
      <c r="C67" s="77" t="s">
        <v>422</v>
      </c>
      <c r="D67" s="38">
        <f>D68</f>
        <v>34649</v>
      </c>
      <c r="E67" s="38">
        <f>E68</f>
        <v>0</v>
      </c>
      <c r="F67" s="41">
        <f t="shared" si="6"/>
        <v>34649</v>
      </c>
    </row>
    <row r="68" spans="1:6" x14ac:dyDescent="0.2">
      <c r="A68" s="40" t="s">
        <v>88</v>
      </c>
      <c r="B68" s="67" t="s">
        <v>82</v>
      </c>
      <c r="C68" s="77" t="s">
        <v>423</v>
      </c>
      <c r="D68" s="38">
        <f>D69</f>
        <v>34649</v>
      </c>
      <c r="E68" s="38">
        <f>E69</f>
        <v>0</v>
      </c>
      <c r="F68" s="41">
        <f t="shared" si="6"/>
        <v>34649</v>
      </c>
    </row>
    <row r="69" spans="1:6" x14ac:dyDescent="0.2">
      <c r="A69" s="40" t="s">
        <v>90</v>
      </c>
      <c r="B69" s="67" t="s">
        <v>82</v>
      </c>
      <c r="C69" s="77" t="s">
        <v>424</v>
      </c>
      <c r="D69" s="38">
        <v>34649</v>
      </c>
      <c r="E69" s="104">
        <v>0</v>
      </c>
      <c r="F69" s="41">
        <f t="shared" si="6"/>
        <v>34649</v>
      </c>
    </row>
    <row r="70" spans="1:6" hidden="1" x14ac:dyDescent="0.2">
      <c r="A70" s="40" t="s">
        <v>94</v>
      </c>
      <c r="B70" s="67" t="s">
        <v>82</v>
      </c>
      <c r="C70" s="77" t="s">
        <v>242</v>
      </c>
      <c r="D70" s="45">
        <f>D71+D72</f>
        <v>0</v>
      </c>
      <c r="E70" s="93"/>
      <c r="F70" s="47">
        <f>F71</f>
        <v>0</v>
      </c>
    </row>
    <row r="71" spans="1:6" hidden="1" x14ac:dyDescent="0.2">
      <c r="A71" s="40" t="s">
        <v>227</v>
      </c>
      <c r="B71" s="67" t="s">
        <v>82</v>
      </c>
      <c r="C71" s="77" t="s">
        <v>243</v>
      </c>
      <c r="D71" s="45">
        <v>0</v>
      </c>
      <c r="E71" s="93"/>
      <c r="F71" s="47">
        <f>D71-E71</f>
        <v>0</v>
      </c>
    </row>
    <row r="72" spans="1:6" hidden="1" x14ac:dyDescent="0.2">
      <c r="A72" s="40" t="s">
        <v>95</v>
      </c>
      <c r="B72" s="67" t="s">
        <v>82</v>
      </c>
      <c r="C72" s="77" t="s">
        <v>397</v>
      </c>
      <c r="D72" s="38">
        <v>0</v>
      </c>
      <c r="E72" s="93"/>
      <c r="F72" s="41">
        <f>D72-E72</f>
        <v>0</v>
      </c>
    </row>
    <row r="73" spans="1:6" ht="13.5" hidden="1" customHeight="1" x14ac:dyDescent="0.2">
      <c r="A73" s="120" t="s">
        <v>241</v>
      </c>
      <c r="B73" s="103" t="s">
        <v>82</v>
      </c>
      <c r="C73" s="95" t="s">
        <v>398</v>
      </c>
      <c r="D73" s="88">
        <f t="shared" ref="D73:E75" si="7">D74</f>
        <v>0</v>
      </c>
      <c r="E73" s="88">
        <f t="shared" si="7"/>
        <v>0</v>
      </c>
      <c r="F73" s="90">
        <f>D73-E73</f>
        <v>0</v>
      </c>
    </row>
    <row r="74" spans="1:6" hidden="1" x14ac:dyDescent="0.2">
      <c r="A74" s="40" t="s">
        <v>83</v>
      </c>
      <c r="B74" s="67" t="s">
        <v>82</v>
      </c>
      <c r="C74" s="77" t="s">
        <v>399</v>
      </c>
      <c r="D74" s="45">
        <f t="shared" si="7"/>
        <v>0</v>
      </c>
      <c r="E74" s="45">
        <f t="shared" si="7"/>
        <v>0</v>
      </c>
      <c r="F74" s="47">
        <f>F75</f>
        <v>0</v>
      </c>
    </row>
    <row r="75" spans="1:6" hidden="1" x14ac:dyDescent="0.2">
      <c r="A75" s="40" t="s">
        <v>88</v>
      </c>
      <c r="B75" s="67" t="s">
        <v>82</v>
      </c>
      <c r="C75" s="77" t="s">
        <v>400</v>
      </c>
      <c r="D75" s="45">
        <f t="shared" si="7"/>
        <v>0</v>
      </c>
      <c r="E75" s="45">
        <f t="shared" si="7"/>
        <v>0</v>
      </c>
      <c r="F75" s="47">
        <f>F76</f>
        <v>0</v>
      </c>
    </row>
    <row r="76" spans="1:6" hidden="1" x14ac:dyDescent="0.2">
      <c r="A76" s="40" t="s">
        <v>92</v>
      </c>
      <c r="B76" s="67" t="s">
        <v>82</v>
      </c>
      <c r="C76" s="77" t="s">
        <v>401</v>
      </c>
      <c r="D76" s="45">
        <v>0</v>
      </c>
      <c r="E76" s="104">
        <v>0</v>
      </c>
      <c r="F76" s="47">
        <f>D76-E76</f>
        <v>0</v>
      </c>
    </row>
    <row r="77" spans="1:6" ht="13.5" hidden="1" customHeight="1" x14ac:dyDescent="0.2">
      <c r="A77" s="102" t="s">
        <v>241</v>
      </c>
      <c r="B77" s="103" t="s">
        <v>82</v>
      </c>
      <c r="C77" s="95" t="s">
        <v>370</v>
      </c>
      <c r="D77" s="88">
        <f t="shared" ref="D77:E79" si="8">D78</f>
        <v>0</v>
      </c>
      <c r="E77" s="89">
        <f>E78</f>
        <v>0</v>
      </c>
      <c r="F77" s="90">
        <f>D77-E77</f>
        <v>0</v>
      </c>
    </row>
    <row r="78" spans="1:6" hidden="1" x14ac:dyDescent="0.2">
      <c r="A78" s="40" t="s">
        <v>83</v>
      </c>
      <c r="B78" s="67" t="s">
        <v>82</v>
      </c>
      <c r="C78" s="77" t="s">
        <v>240</v>
      </c>
      <c r="D78" s="45">
        <f t="shared" si="8"/>
        <v>0</v>
      </c>
      <c r="E78" s="93">
        <f t="shared" si="8"/>
        <v>0</v>
      </c>
      <c r="F78" s="47">
        <f>F79</f>
        <v>0</v>
      </c>
    </row>
    <row r="79" spans="1:6" hidden="1" x14ac:dyDescent="0.2">
      <c r="A79" s="40" t="s">
        <v>88</v>
      </c>
      <c r="B79" s="67" t="s">
        <v>82</v>
      </c>
      <c r="C79" s="77" t="s">
        <v>239</v>
      </c>
      <c r="D79" s="45">
        <f t="shared" si="8"/>
        <v>0</v>
      </c>
      <c r="E79" s="93">
        <f>E80</f>
        <v>0</v>
      </c>
      <c r="F79" s="47">
        <f>F80</f>
        <v>0</v>
      </c>
    </row>
    <row r="80" spans="1:6" hidden="1" x14ac:dyDescent="0.2">
      <c r="A80" s="40" t="s">
        <v>92</v>
      </c>
      <c r="B80" s="67" t="s">
        <v>82</v>
      </c>
      <c r="C80" s="77" t="s">
        <v>314</v>
      </c>
      <c r="D80" s="45">
        <v>0</v>
      </c>
      <c r="E80" s="104">
        <v>0</v>
      </c>
      <c r="F80" s="47">
        <f>D80-E80</f>
        <v>0</v>
      </c>
    </row>
    <row r="81" spans="1:6" x14ac:dyDescent="0.2">
      <c r="A81" s="133" t="s">
        <v>443</v>
      </c>
      <c r="B81" s="103" t="s">
        <v>82</v>
      </c>
      <c r="C81" s="95" t="s">
        <v>398</v>
      </c>
      <c r="D81" s="88">
        <f>D82</f>
        <v>72758.39</v>
      </c>
      <c r="E81" s="88">
        <f>E82</f>
        <v>72758.39</v>
      </c>
      <c r="F81" s="90">
        <f>F82</f>
        <v>0</v>
      </c>
    </row>
    <row r="82" spans="1:6" x14ac:dyDescent="0.2">
      <c r="A82" s="40" t="s">
        <v>93</v>
      </c>
      <c r="B82" s="67" t="s">
        <v>82</v>
      </c>
      <c r="C82" s="77" t="s">
        <v>401</v>
      </c>
      <c r="D82" s="45">
        <v>72758.39</v>
      </c>
      <c r="E82" s="93">
        <v>72758.39</v>
      </c>
      <c r="F82" s="47">
        <f>D82-E82</f>
        <v>0</v>
      </c>
    </row>
    <row r="83" spans="1:6" ht="22.5" x14ac:dyDescent="0.2">
      <c r="A83" s="85" t="s">
        <v>196</v>
      </c>
      <c r="B83" s="103" t="s">
        <v>82</v>
      </c>
      <c r="C83" s="95" t="s">
        <v>371</v>
      </c>
      <c r="D83" s="88">
        <f>D84+D85</f>
        <v>9132</v>
      </c>
      <c r="E83" s="88">
        <f>E84+E85</f>
        <v>0</v>
      </c>
      <c r="F83" s="90">
        <f>F84</f>
        <v>9132</v>
      </c>
    </row>
    <row r="84" spans="1:6" x14ac:dyDescent="0.2">
      <c r="A84" s="40" t="s">
        <v>93</v>
      </c>
      <c r="B84" s="67" t="s">
        <v>82</v>
      </c>
      <c r="C84" s="77" t="s">
        <v>203</v>
      </c>
      <c r="D84" s="45">
        <v>9132</v>
      </c>
      <c r="E84" s="93">
        <v>0</v>
      </c>
      <c r="F84" s="47">
        <f>D84-E84</f>
        <v>9132</v>
      </c>
    </row>
    <row r="85" spans="1:6" hidden="1" x14ac:dyDescent="0.2">
      <c r="A85" s="40" t="s">
        <v>95</v>
      </c>
      <c r="B85" s="67" t="s">
        <v>82</v>
      </c>
      <c r="C85" s="77" t="s">
        <v>407</v>
      </c>
      <c r="D85" s="45">
        <v>0</v>
      </c>
      <c r="E85" s="93">
        <v>0</v>
      </c>
      <c r="F85" s="47"/>
    </row>
    <row r="86" spans="1:6" ht="12.75" customHeight="1" x14ac:dyDescent="0.2">
      <c r="A86" s="85" t="s">
        <v>238</v>
      </c>
      <c r="B86" s="103" t="s">
        <v>82</v>
      </c>
      <c r="C86" s="95" t="s">
        <v>372</v>
      </c>
      <c r="D86" s="88">
        <f>D87+D89+D88</f>
        <v>173500</v>
      </c>
      <c r="E86" s="89">
        <f>E87+E89</f>
        <v>62400</v>
      </c>
      <c r="F86" s="90">
        <f>F87+F89</f>
        <v>59160</v>
      </c>
    </row>
    <row r="87" spans="1:6" s="139" customFormat="1" x14ac:dyDescent="0.2">
      <c r="A87" s="144" t="s">
        <v>92</v>
      </c>
      <c r="B87" s="145" t="s">
        <v>82</v>
      </c>
      <c r="C87" s="146" t="s">
        <v>310</v>
      </c>
      <c r="D87" s="140">
        <v>93600</v>
      </c>
      <c r="E87" s="140">
        <v>62400</v>
      </c>
      <c r="F87" s="141">
        <f>D87-E87</f>
        <v>31200</v>
      </c>
    </row>
    <row r="88" spans="1:6" s="139" customFormat="1" x14ac:dyDescent="0.2">
      <c r="A88" s="144" t="s">
        <v>92</v>
      </c>
      <c r="B88" s="145" t="s">
        <v>82</v>
      </c>
      <c r="C88" s="146" t="s">
        <v>203</v>
      </c>
      <c r="D88" s="140">
        <v>51940</v>
      </c>
      <c r="E88" s="140"/>
      <c r="F88" s="141">
        <f>D88-E88</f>
        <v>51940</v>
      </c>
    </row>
    <row r="89" spans="1:6" x14ac:dyDescent="0.2">
      <c r="A89" s="40" t="s">
        <v>92</v>
      </c>
      <c r="B89" s="67" t="s">
        <v>82</v>
      </c>
      <c r="C89" s="77" t="s">
        <v>345</v>
      </c>
      <c r="D89" s="45">
        <v>27960</v>
      </c>
      <c r="E89" s="93">
        <v>0</v>
      </c>
      <c r="F89" s="47">
        <f>D89-E89</f>
        <v>27960</v>
      </c>
    </row>
    <row r="90" spans="1:6" ht="13.5" customHeight="1" x14ac:dyDescent="0.2">
      <c r="A90" s="129" t="s">
        <v>241</v>
      </c>
      <c r="B90" s="103" t="s">
        <v>82</v>
      </c>
      <c r="C90" s="95" t="s">
        <v>430</v>
      </c>
      <c r="D90" s="88">
        <f t="shared" ref="D90:E92" si="9">D91</f>
        <v>98979.4</v>
      </c>
      <c r="E90" s="88">
        <f t="shared" si="9"/>
        <v>98979.4</v>
      </c>
      <c r="F90" s="90">
        <f>D90-E90</f>
        <v>0</v>
      </c>
    </row>
    <row r="91" spans="1:6" x14ac:dyDescent="0.2">
      <c r="A91" s="40" t="s">
        <v>83</v>
      </c>
      <c r="B91" s="67" t="s">
        <v>82</v>
      </c>
      <c r="C91" s="77" t="s">
        <v>431</v>
      </c>
      <c r="D91" s="45">
        <f t="shared" si="9"/>
        <v>98979.4</v>
      </c>
      <c r="E91" s="45">
        <f t="shared" si="9"/>
        <v>98979.4</v>
      </c>
      <c r="F91" s="47">
        <f>F92</f>
        <v>0</v>
      </c>
    </row>
    <row r="92" spans="1:6" x14ac:dyDescent="0.2">
      <c r="A92" s="40" t="s">
        <v>88</v>
      </c>
      <c r="B92" s="67" t="s">
        <v>82</v>
      </c>
      <c r="C92" s="77" t="s">
        <v>432</v>
      </c>
      <c r="D92" s="45">
        <f t="shared" si="9"/>
        <v>98979.4</v>
      </c>
      <c r="E92" s="45">
        <f t="shared" si="9"/>
        <v>98979.4</v>
      </c>
      <c r="F92" s="47">
        <f>F93</f>
        <v>0</v>
      </c>
    </row>
    <row r="93" spans="1:6" x14ac:dyDescent="0.2">
      <c r="A93" s="40" t="s">
        <v>92</v>
      </c>
      <c r="B93" s="67" t="s">
        <v>82</v>
      </c>
      <c r="C93" s="77" t="s">
        <v>433</v>
      </c>
      <c r="D93" s="45">
        <v>98979.4</v>
      </c>
      <c r="E93" s="45">
        <v>98979.4</v>
      </c>
      <c r="F93" s="47">
        <f>D93-E93</f>
        <v>0</v>
      </c>
    </row>
    <row r="94" spans="1:6" x14ac:dyDescent="0.2">
      <c r="A94" s="85" t="s">
        <v>98</v>
      </c>
      <c r="B94" s="103" t="s">
        <v>82</v>
      </c>
      <c r="C94" s="95" t="s">
        <v>374</v>
      </c>
      <c r="D94" s="88">
        <f>D95+D99</f>
        <v>173937</v>
      </c>
      <c r="E94" s="88">
        <f>E95+E99</f>
        <v>168769.32</v>
      </c>
      <c r="F94" s="90">
        <f>IF(OR(D94="-",E94=D94),"-",D94-IF(E94="-",0,E94))</f>
        <v>5167.679999999993</v>
      </c>
    </row>
    <row r="95" spans="1:6" x14ac:dyDescent="0.2">
      <c r="A95" s="40" t="s">
        <v>83</v>
      </c>
      <c r="B95" s="67" t="s">
        <v>82</v>
      </c>
      <c r="C95" s="77" t="s">
        <v>193</v>
      </c>
      <c r="D95" s="38">
        <f>D96</f>
        <v>173937</v>
      </c>
      <c r="E95" s="38">
        <f>E96</f>
        <v>168769.32</v>
      </c>
      <c r="F95" s="41">
        <f>IF(OR(D95="-",E95=D95),"-",D95-IF(E95="-",0,E95))</f>
        <v>5167.679999999993</v>
      </c>
    </row>
    <row r="96" spans="1:6" x14ac:dyDescent="0.2">
      <c r="A96" s="40" t="s">
        <v>88</v>
      </c>
      <c r="B96" s="67" t="s">
        <v>82</v>
      </c>
      <c r="C96" s="77" t="s">
        <v>192</v>
      </c>
      <c r="D96" s="38">
        <f>D97+D98</f>
        <v>173937</v>
      </c>
      <c r="E96" s="38">
        <f>E97+E98</f>
        <v>168769.32</v>
      </c>
      <c r="F96" s="41">
        <f>F97</f>
        <v>5167.679999999993</v>
      </c>
    </row>
    <row r="97" spans="1:6" x14ac:dyDescent="0.2">
      <c r="A97" s="40" t="s">
        <v>91</v>
      </c>
      <c r="B97" s="67" t="s">
        <v>82</v>
      </c>
      <c r="C97" s="77" t="s">
        <v>198</v>
      </c>
      <c r="D97" s="38">
        <v>173937</v>
      </c>
      <c r="E97" s="59">
        <v>168769.32</v>
      </c>
      <c r="F97" s="41">
        <f>IF(OR(D97="-",E97=D97),"-",D97-IF(E97="-",0,E97))</f>
        <v>5167.679999999993</v>
      </c>
    </row>
    <row r="98" spans="1:6" hidden="1" x14ac:dyDescent="0.2">
      <c r="A98" s="40" t="s">
        <v>92</v>
      </c>
      <c r="B98" s="67" t="s">
        <v>82</v>
      </c>
      <c r="C98" s="77" t="s">
        <v>394</v>
      </c>
      <c r="D98" s="38">
        <v>0</v>
      </c>
      <c r="E98" s="59">
        <v>0</v>
      </c>
      <c r="F98" s="41" t="str">
        <f>IF(OR(D98="-",E98=D98),"-",D98-IF(E98="-",0,E98))</f>
        <v>-</v>
      </c>
    </row>
    <row r="99" spans="1:6" hidden="1" x14ac:dyDescent="0.2">
      <c r="A99" s="40" t="s">
        <v>94</v>
      </c>
      <c r="B99" s="67" t="s">
        <v>82</v>
      </c>
      <c r="C99" s="77" t="s">
        <v>343</v>
      </c>
      <c r="D99" s="45">
        <v>0</v>
      </c>
      <c r="E99" s="93">
        <v>0</v>
      </c>
      <c r="F99" s="47"/>
    </row>
    <row r="100" spans="1:6" hidden="1" x14ac:dyDescent="0.2">
      <c r="A100" s="40" t="s">
        <v>95</v>
      </c>
      <c r="B100" s="67" t="s">
        <v>82</v>
      </c>
      <c r="C100" s="77" t="s">
        <v>342</v>
      </c>
      <c r="D100" s="45">
        <v>0</v>
      </c>
      <c r="E100" s="93">
        <v>0</v>
      </c>
      <c r="F100" s="47">
        <f>D100-E100</f>
        <v>0</v>
      </c>
    </row>
    <row r="101" spans="1:6" ht="13.5" hidden="1" customHeight="1" x14ac:dyDescent="0.2">
      <c r="A101" s="120" t="s">
        <v>241</v>
      </c>
      <c r="B101" s="103" t="s">
        <v>82</v>
      </c>
      <c r="C101" s="95" t="s">
        <v>402</v>
      </c>
      <c r="D101" s="88">
        <f t="shared" ref="D101:E103" si="10">D102</f>
        <v>0</v>
      </c>
      <c r="E101" s="89">
        <f>E102</f>
        <v>0</v>
      </c>
      <c r="F101" s="90">
        <f>D101-E101</f>
        <v>0</v>
      </c>
    </row>
    <row r="102" spans="1:6" hidden="1" x14ac:dyDescent="0.2">
      <c r="A102" s="40" t="s">
        <v>83</v>
      </c>
      <c r="B102" s="67" t="s">
        <v>82</v>
      </c>
      <c r="C102" s="77" t="s">
        <v>403</v>
      </c>
      <c r="D102" s="45">
        <f t="shared" si="10"/>
        <v>0</v>
      </c>
      <c r="E102" s="93">
        <f t="shared" si="10"/>
        <v>0</v>
      </c>
      <c r="F102" s="47">
        <f>F103</f>
        <v>0</v>
      </c>
    </row>
    <row r="103" spans="1:6" hidden="1" x14ac:dyDescent="0.2">
      <c r="A103" s="40" t="s">
        <v>88</v>
      </c>
      <c r="B103" s="67" t="s">
        <v>82</v>
      </c>
      <c r="C103" s="77" t="s">
        <v>404</v>
      </c>
      <c r="D103" s="45">
        <f t="shared" si="10"/>
        <v>0</v>
      </c>
      <c r="E103" s="93">
        <f>E104</f>
        <v>0</v>
      </c>
      <c r="F103" s="47">
        <f>F104</f>
        <v>0</v>
      </c>
    </row>
    <row r="104" spans="1:6" hidden="1" x14ac:dyDescent="0.2">
      <c r="A104" s="40" t="s">
        <v>91</v>
      </c>
      <c r="B104" s="67" t="s">
        <v>82</v>
      </c>
      <c r="C104" s="77" t="s">
        <v>405</v>
      </c>
      <c r="D104" s="45">
        <v>0</v>
      </c>
      <c r="E104" s="93">
        <v>0</v>
      </c>
      <c r="F104" s="47">
        <f>D104-E104</f>
        <v>0</v>
      </c>
    </row>
    <row r="105" spans="1:6" x14ac:dyDescent="0.2">
      <c r="A105" s="85" t="s">
        <v>98</v>
      </c>
      <c r="B105" s="103" t="s">
        <v>82</v>
      </c>
      <c r="C105" s="95" t="s">
        <v>373</v>
      </c>
      <c r="D105" s="88">
        <f>D106+D113</f>
        <v>206346</v>
      </c>
      <c r="E105" s="88">
        <f>E106+E113</f>
        <v>134535.91</v>
      </c>
      <c r="F105" s="90">
        <f t="shared" si="6"/>
        <v>71810.09</v>
      </c>
    </row>
    <row r="106" spans="1:6" x14ac:dyDescent="0.2">
      <c r="A106" s="40" t="s">
        <v>83</v>
      </c>
      <c r="B106" s="67" t="s">
        <v>82</v>
      </c>
      <c r="C106" s="77" t="s">
        <v>224</v>
      </c>
      <c r="D106" s="38">
        <f>D107+D109+D111</f>
        <v>199846</v>
      </c>
      <c r="E106" s="38">
        <f>E107+E109+E111</f>
        <v>134535.91</v>
      </c>
      <c r="F106" s="41">
        <f t="shared" si="6"/>
        <v>65310.09</v>
      </c>
    </row>
    <row r="107" spans="1:6" x14ac:dyDescent="0.2">
      <c r="A107" s="40" t="s">
        <v>94</v>
      </c>
      <c r="B107" s="67" t="s">
        <v>82</v>
      </c>
      <c r="C107" s="77" t="s">
        <v>223</v>
      </c>
      <c r="D107" s="45">
        <f>D108</f>
        <v>2065</v>
      </c>
      <c r="E107" s="45">
        <f>E108</f>
        <v>2065</v>
      </c>
      <c r="F107" s="47">
        <f>D107-E107</f>
        <v>0</v>
      </c>
    </row>
    <row r="108" spans="1:6" x14ac:dyDescent="0.2">
      <c r="A108" s="49" t="s">
        <v>226</v>
      </c>
      <c r="B108" s="67" t="s">
        <v>82</v>
      </c>
      <c r="C108" s="77" t="s">
        <v>222</v>
      </c>
      <c r="D108" s="45">
        <v>2065</v>
      </c>
      <c r="E108" s="93">
        <v>2065</v>
      </c>
      <c r="F108" s="47">
        <f>D108-E108</f>
        <v>0</v>
      </c>
    </row>
    <row r="109" spans="1:6" s="139" customFormat="1" x14ac:dyDescent="0.2">
      <c r="A109" s="144" t="s">
        <v>88</v>
      </c>
      <c r="B109" s="145" t="s">
        <v>82</v>
      </c>
      <c r="C109" s="146" t="s">
        <v>223</v>
      </c>
      <c r="D109" s="147">
        <f>D110</f>
        <v>180748.3</v>
      </c>
      <c r="E109" s="148">
        <f>E110</f>
        <v>132470.91</v>
      </c>
      <c r="F109" s="149">
        <f t="shared" si="6"/>
        <v>48277.389999999985</v>
      </c>
    </row>
    <row r="110" spans="1:6" s="139" customFormat="1" x14ac:dyDescent="0.2">
      <c r="A110" s="144" t="s">
        <v>91</v>
      </c>
      <c r="B110" s="145" t="s">
        <v>82</v>
      </c>
      <c r="C110" s="146" t="s">
        <v>222</v>
      </c>
      <c r="D110" s="147">
        <v>180748.3</v>
      </c>
      <c r="E110" s="148">
        <v>132470.91</v>
      </c>
      <c r="F110" s="149">
        <f t="shared" ref="F110:F113" si="11">IF(OR(D110="-",E110=D110),"-",D110-IF(E110="-",0,E110))</f>
        <v>48277.389999999985</v>
      </c>
    </row>
    <row r="111" spans="1:6" s="139" customFormat="1" x14ac:dyDescent="0.2">
      <c r="A111" s="144" t="s">
        <v>83</v>
      </c>
      <c r="B111" s="145" t="s">
        <v>82</v>
      </c>
      <c r="C111" s="146" t="s">
        <v>223</v>
      </c>
      <c r="D111" s="147">
        <f>D112</f>
        <v>17032.7</v>
      </c>
      <c r="E111" s="148">
        <f>E112</f>
        <v>0</v>
      </c>
      <c r="F111" s="149">
        <f t="shared" si="11"/>
        <v>17032.7</v>
      </c>
    </row>
    <row r="112" spans="1:6" s="139" customFormat="1" x14ac:dyDescent="0.2">
      <c r="A112" s="144" t="s">
        <v>92</v>
      </c>
      <c r="B112" s="145" t="s">
        <v>82</v>
      </c>
      <c r="C112" s="146" t="s">
        <v>447</v>
      </c>
      <c r="D112" s="147">
        <v>17032.7</v>
      </c>
      <c r="E112" s="148"/>
      <c r="F112" s="149">
        <f t="shared" si="11"/>
        <v>17032.7</v>
      </c>
    </row>
    <row r="113" spans="1:6" s="139" customFormat="1" x14ac:dyDescent="0.2">
      <c r="A113" s="144" t="s">
        <v>94</v>
      </c>
      <c r="B113" s="145" t="s">
        <v>82</v>
      </c>
      <c r="C113" s="146" t="s">
        <v>448</v>
      </c>
      <c r="D113" s="147">
        <f>D114</f>
        <v>6500</v>
      </c>
      <c r="E113" s="148">
        <f>E114</f>
        <v>0</v>
      </c>
      <c r="F113" s="149">
        <f t="shared" si="11"/>
        <v>6500</v>
      </c>
    </row>
    <row r="114" spans="1:6" s="139" customFormat="1" x14ac:dyDescent="0.2">
      <c r="A114" s="144" t="s">
        <v>95</v>
      </c>
      <c r="B114" s="145" t="s">
        <v>82</v>
      </c>
      <c r="C114" s="146" t="s">
        <v>449</v>
      </c>
      <c r="D114" s="147">
        <v>6500</v>
      </c>
      <c r="E114" s="148"/>
      <c r="F114" s="149">
        <f t="shared" si="6"/>
        <v>6500</v>
      </c>
    </row>
    <row r="115" spans="1:6" s="139" customFormat="1" x14ac:dyDescent="0.2">
      <c r="A115" s="157" t="s">
        <v>98</v>
      </c>
      <c r="B115" s="158" t="s">
        <v>82</v>
      </c>
      <c r="C115" s="159" t="s">
        <v>375</v>
      </c>
      <c r="D115" s="160">
        <f>D116</f>
        <v>996757</v>
      </c>
      <c r="E115" s="160">
        <f>E116</f>
        <v>0</v>
      </c>
      <c r="F115" s="161">
        <f>F116+F118</f>
        <v>996757</v>
      </c>
    </row>
    <row r="116" spans="1:6" s="139" customFormat="1" x14ac:dyDescent="0.2">
      <c r="A116" s="144" t="s">
        <v>83</v>
      </c>
      <c r="B116" s="145" t="s">
        <v>82</v>
      </c>
      <c r="C116" s="146" t="s">
        <v>237</v>
      </c>
      <c r="D116" s="140">
        <f t="shared" ref="D116:F116" si="12">D117</f>
        <v>996757</v>
      </c>
      <c r="E116" s="140">
        <f t="shared" si="12"/>
        <v>0</v>
      </c>
      <c r="F116" s="141">
        <f t="shared" si="12"/>
        <v>986859</v>
      </c>
    </row>
    <row r="117" spans="1:6" s="139" customFormat="1" x14ac:dyDescent="0.2">
      <c r="A117" s="144" t="s">
        <v>88</v>
      </c>
      <c r="B117" s="145" t="s">
        <v>82</v>
      </c>
      <c r="C117" s="146" t="s">
        <v>236</v>
      </c>
      <c r="D117" s="140">
        <f>D119+D118</f>
        <v>996757</v>
      </c>
      <c r="E117" s="140">
        <f>E119+E118</f>
        <v>0</v>
      </c>
      <c r="F117" s="141">
        <f>F119</f>
        <v>986859</v>
      </c>
    </row>
    <row r="118" spans="1:6" s="139" customFormat="1" x14ac:dyDescent="0.2">
      <c r="A118" s="134" t="s">
        <v>226</v>
      </c>
      <c r="B118" s="145" t="s">
        <v>82</v>
      </c>
      <c r="C118" s="162" t="s">
        <v>235</v>
      </c>
      <c r="D118" s="137">
        <v>9898</v>
      </c>
      <c r="E118" s="163">
        <v>0</v>
      </c>
      <c r="F118" s="138">
        <f>D118-E118</f>
        <v>9898</v>
      </c>
    </row>
    <row r="119" spans="1:6" s="139" customFormat="1" x14ac:dyDescent="0.2">
      <c r="A119" s="144" t="s">
        <v>234</v>
      </c>
      <c r="B119" s="145" t="s">
        <v>82</v>
      </c>
      <c r="C119" s="146" t="s">
        <v>235</v>
      </c>
      <c r="D119" s="140">
        <v>986859</v>
      </c>
      <c r="E119" s="140">
        <v>0</v>
      </c>
      <c r="F119" s="141">
        <f>D119-E119</f>
        <v>986859</v>
      </c>
    </row>
    <row r="120" spans="1:6" s="139" customFormat="1" x14ac:dyDescent="0.2">
      <c r="A120" s="157" t="s">
        <v>98</v>
      </c>
      <c r="B120" s="158" t="s">
        <v>82</v>
      </c>
      <c r="C120" s="159" t="s">
        <v>376</v>
      </c>
      <c r="D120" s="160">
        <f>D121</f>
        <v>0</v>
      </c>
      <c r="E120" s="160">
        <f t="shared" ref="E120:F121" si="13">E121</f>
        <v>0</v>
      </c>
      <c r="F120" s="160">
        <f t="shared" si="13"/>
        <v>0</v>
      </c>
    </row>
    <row r="121" spans="1:6" s="139" customFormat="1" x14ac:dyDescent="0.2">
      <c r="A121" s="144" t="s">
        <v>83</v>
      </c>
      <c r="B121" s="145" t="s">
        <v>82</v>
      </c>
      <c r="C121" s="162" t="s">
        <v>317</v>
      </c>
      <c r="D121" s="137">
        <f>D122</f>
        <v>0</v>
      </c>
      <c r="E121" s="137">
        <f t="shared" si="13"/>
        <v>0</v>
      </c>
      <c r="F121" s="137">
        <f t="shared" si="13"/>
        <v>0</v>
      </c>
    </row>
    <row r="122" spans="1:6" s="139" customFormat="1" x14ac:dyDescent="0.2">
      <c r="A122" s="144" t="s">
        <v>88</v>
      </c>
      <c r="B122" s="145" t="s">
        <v>82</v>
      </c>
      <c r="C122" s="162" t="s">
        <v>318</v>
      </c>
      <c r="D122" s="137">
        <f>D124+D123</f>
        <v>0</v>
      </c>
      <c r="E122" s="137">
        <f t="shared" ref="E122:F122" si="14">E124+E123</f>
        <v>0</v>
      </c>
      <c r="F122" s="137">
        <f t="shared" si="14"/>
        <v>0</v>
      </c>
    </row>
    <row r="123" spans="1:6" s="139" customFormat="1" x14ac:dyDescent="0.2">
      <c r="A123" s="134" t="s">
        <v>226</v>
      </c>
      <c r="B123" s="145" t="s">
        <v>82</v>
      </c>
      <c r="C123" s="162" t="s">
        <v>319</v>
      </c>
      <c r="D123" s="137">
        <v>0</v>
      </c>
      <c r="E123" s="164">
        <v>0</v>
      </c>
      <c r="F123" s="141">
        <f t="shared" ref="F123:F130" si="15">D123-E123</f>
        <v>0</v>
      </c>
    </row>
    <row r="124" spans="1:6" s="139" customFormat="1" x14ac:dyDescent="0.2">
      <c r="A124" s="144" t="s">
        <v>91</v>
      </c>
      <c r="B124" s="145" t="s">
        <v>82</v>
      </c>
      <c r="C124" s="162" t="s">
        <v>319</v>
      </c>
      <c r="D124" s="137"/>
      <c r="E124" s="164"/>
      <c r="F124" s="141">
        <f t="shared" si="15"/>
        <v>0</v>
      </c>
    </row>
    <row r="125" spans="1:6" s="114" customFormat="1" ht="33.75" hidden="1" x14ac:dyDescent="0.2">
      <c r="A125" s="109" t="s">
        <v>392</v>
      </c>
      <c r="B125" s="105" t="s">
        <v>82</v>
      </c>
      <c r="C125" s="106" t="s">
        <v>388</v>
      </c>
      <c r="D125" s="110">
        <f t="shared" ref="D125:E127" si="16">D126</f>
        <v>0</v>
      </c>
      <c r="E125" s="111">
        <f>E126</f>
        <v>0</v>
      </c>
      <c r="F125" s="112">
        <f>D125-E125</f>
        <v>0</v>
      </c>
    </row>
    <row r="126" spans="1:6" s="114" customFormat="1" hidden="1" x14ac:dyDescent="0.2">
      <c r="A126" s="115" t="s">
        <v>83</v>
      </c>
      <c r="B126" s="113" t="s">
        <v>82</v>
      </c>
      <c r="C126" s="116" t="s">
        <v>389</v>
      </c>
      <c r="D126" s="117">
        <f t="shared" si="16"/>
        <v>0</v>
      </c>
      <c r="E126" s="118">
        <f t="shared" si="16"/>
        <v>0</v>
      </c>
      <c r="F126" s="119">
        <f>F127</f>
        <v>0</v>
      </c>
    </row>
    <row r="127" spans="1:6" s="114" customFormat="1" hidden="1" x14ac:dyDescent="0.2">
      <c r="A127" s="115" t="s">
        <v>88</v>
      </c>
      <c r="B127" s="113" t="s">
        <v>82</v>
      </c>
      <c r="C127" s="116" t="s">
        <v>390</v>
      </c>
      <c r="D127" s="117">
        <f t="shared" si="16"/>
        <v>0</v>
      </c>
      <c r="E127" s="118">
        <f>E128</f>
        <v>0</v>
      </c>
      <c r="F127" s="119">
        <f>F128</f>
        <v>0</v>
      </c>
    </row>
    <row r="128" spans="1:6" s="114" customFormat="1" hidden="1" x14ac:dyDescent="0.2">
      <c r="A128" s="115" t="s">
        <v>92</v>
      </c>
      <c r="B128" s="113" t="s">
        <v>82</v>
      </c>
      <c r="C128" s="116" t="s">
        <v>391</v>
      </c>
      <c r="D128" s="117">
        <v>0</v>
      </c>
      <c r="E128" s="118">
        <v>0</v>
      </c>
      <c r="F128" s="119">
        <f>D128-E128</f>
        <v>0</v>
      </c>
    </row>
    <row r="129" spans="1:6" ht="22.5" hidden="1" x14ac:dyDescent="0.2">
      <c r="A129" s="109" t="s">
        <v>363</v>
      </c>
      <c r="B129" s="105" t="s">
        <v>82</v>
      </c>
      <c r="C129" s="106" t="s">
        <v>377</v>
      </c>
      <c r="D129" s="110">
        <f>D130</f>
        <v>0</v>
      </c>
      <c r="E129" s="110">
        <f>E130</f>
        <v>0</v>
      </c>
      <c r="F129" s="112">
        <f t="shared" si="15"/>
        <v>0</v>
      </c>
    </row>
    <row r="130" spans="1:6" hidden="1" x14ac:dyDescent="0.2">
      <c r="A130" s="40" t="s">
        <v>91</v>
      </c>
      <c r="B130" s="67" t="s">
        <v>82</v>
      </c>
      <c r="C130" s="77" t="s">
        <v>378</v>
      </c>
      <c r="D130" s="45">
        <v>0</v>
      </c>
      <c r="E130" s="93">
        <v>0</v>
      </c>
      <c r="F130" s="47">
        <f t="shared" si="15"/>
        <v>0</v>
      </c>
    </row>
    <row r="131" spans="1:6" x14ac:dyDescent="0.2">
      <c r="A131" s="133" t="s">
        <v>99</v>
      </c>
      <c r="B131" s="103" t="s">
        <v>82</v>
      </c>
      <c r="C131" s="95" t="s">
        <v>377</v>
      </c>
      <c r="D131" s="88">
        <f>D132</f>
        <v>45700</v>
      </c>
      <c r="E131" s="88">
        <f>E132</f>
        <v>23443</v>
      </c>
      <c r="F131" s="90">
        <f>F132</f>
        <v>22257</v>
      </c>
    </row>
    <row r="132" spans="1:6" x14ac:dyDescent="0.2">
      <c r="A132" s="115" t="s">
        <v>93</v>
      </c>
      <c r="B132" s="67" t="s">
        <v>82</v>
      </c>
      <c r="C132" s="77" t="s">
        <v>442</v>
      </c>
      <c r="D132" s="45">
        <v>45700</v>
      </c>
      <c r="E132" s="93">
        <v>23443</v>
      </c>
      <c r="F132" s="47">
        <f>D132-E132</f>
        <v>22257</v>
      </c>
    </row>
    <row r="133" spans="1:6" x14ac:dyDescent="0.2">
      <c r="A133" s="85" t="s">
        <v>99</v>
      </c>
      <c r="B133" s="103" t="s">
        <v>82</v>
      </c>
      <c r="C133" s="95" t="s">
        <v>380</v>
      </c>
      <c r="D133" s="88">
        <f>D134</f>
        <v>1092321.6000000001</v>
      </c>
      <c r="E133" s="88">
        <f>E134</f>
        <v>799023.84</v>
      </c>
      <c r="F133" s="90">
        <f>IF(OR(D133="-",E133=D133),"-",D133-IF(E133="-",0,E133))</f>
        <v>293297.76000000013</v>
      </c>
    </row>
    <row r="134" spans="1:6" x14ac:dyDescent="0.2">
      <c r="A134" s="40" t="s">
        <v>83</v>
      </c>
      <c r="B134" s="67" t="s">
        <v>82</v>
      </c>
      <c r="C134" s="77" t="s">
        <v>179</v>
      </c>
      <c r="D134" s="38">
        <f>D135</f>
        <v>1092321.6000000001</v>
      </c>
      <c r="E134" s="59">
        <f>E135</f>
        <v>799023.84</v>
      </c>
      <c r="F134" s="41">
        <f>IF(OR(D134="-",E134=D134),"-",D134-IF(E134="-",0,E134))</f>
        <v>293297.76000000013</v>
      </c>
    </row>
    <row r="135" spans="1:6" x14ac:dyDescent="0.2">
      <c r="A135" s="40" t="s">
        <v>84</v>
      </c>
      <c r="B135" s="67" t="s">
        <v>82</v>
      </c>
      <c r="C135" s="77" t="s">
        <v>251</v>
      </c>
      <c r="D135" s="38">
        <f>D136+D138+D137</f>
        <v>1092321.6000000001</v>
      </c>
      <c r="E135" s="38">
        <f>E136+E138+E137</f>
        <v>799023.84</v>
      </c>
      <c r="F135" s="41">
        <f>IF(OR(D135="-",E135=D135),"-",D135-IF(E135="-",0,E135))</f>
        <v>293297.76000000013</v>
      </c>
    </row>
    <row r="136" spans="1:6" x14ac:dyDescent="0.2">
      <c r="A136" s="40" t="s">
        <v>85</v>
      </c>
      <c r="B136" s="67" t="s">
        <v>82</v>
      </c>
      <c r="C136" s="77" t="s">
        <v>178</v>
      </c>
      <c r="D136" s="38">
        <v>838956.6</v>
      </c>
      <c r="E136" s="38">
        <v>630416.63</v>
      </c>
      <c r="F136" s="41">
        <f>IF(OR(D136="-",E136=D136),"-",D136-IF(E136="-",0,E136))</f>
        <v>208539.96999999997</v>
      </c>
    </row>
    <row r="137" spans="1:6" ht="22.5" hidden="1" x14ac:dyDescent="0.2">
      <c r="A137" s="40" t="s">
        <v>332</v>
      </c>
      <c r="B137" s="67" t="s">
        <v>82</v>
      </c>
      <c r="C137" s="77" t="s">
        <v>408</v>
      </c>
      <c r="D137" s="38">
        <v>0</v>
      </c>
      <c r="E137" s="38">
        <v>0</v>
      </c>
      <c r="F137" s="41" t="str">
        <f>IF(OR(D137="-",E137=D137),"-",D137-IF(E137="-",0,E137))</f>
        <v>-</v>
      </c>
    </row>
    <row r="138" spans="1:6" x14ac:dyDescent="0.2">
      <c r="A138" s="40" t="s">
        <v>86</v>
      </c>
      <c r="B138" s="67" t="s">
        <v>82</v>
      </c>
      <c r="C138" s="77" t="s">
        <v>216</v>
      </c>
      <c r="D138" s="38">
        <v>253365</v>
      </c>
      <c r="E138" s="38">
        <v>168607.21</v>
      </c>
      <c r="F138" s="41">
        <f>D138-E138</f>
        <v>84757.790000000008</v>
      </c>
    </row>
    <row r="139" spans="1:6" x14ac:dyDescent="0.2">
      <c r="A139" s="85" t="s">
        <v>99</v>
      </c>
      <c r="B139" s="103" t="s">
        <v>82</v>
      </c>
      <c r="C139" s="95" t="s">
        <v>379</v>
      </c>
      <c r="D139" s="88">
        <f>D140+D143+D145</f>
        <v>270000</v>
      </c>
      <c r="E139" s="88">
        <f>E140+E143+E145</f>
        <v>195963.05</v>
      </c>
      <c r="F139" s="90">
        <f>F140+F143</f>
        <v>9190</v>
      </c>
    </row>
    <row r="140" spans="1:6" x14ac:dyDescent="0.2">
      <c r="A140" s="40" t="s">
        <v>83</v>
      </c>
      <c r="B140" s="67" t="s">
        <v>82</v>
      </c>
      <c r="C140" s="94" t="s">
        <v>177</v>
      </c>
      <c r="D140" s="38">
        <f>D141</f>
        <v>0</v>
      </c>
      <c r="E140" s="59">
        <f>E141</f>
        <v>0</v>
      </c>
      <c r="F140" s="41">
        <f>F141</f>
        <v>0</v>
      </c>
    </row>
    <row r="141" spans="1:6" x14ac:dyDescent="0.2">
      <c r="A141" s="40" t="s">
        <v>88</v>
      </c>
      <c r="B141" s="67" t="s">
        <v>82</v>
      </c>
      <c r="C141" s="94" t="s">
        <v>176</v>
      </c>
      <c r="D141" s="38">
        <f>D142</f>
        <v>0</v>
      </c>
      <c r="E141" s="59">
        <f>E142</f>
        <v>0</v>
      </c>
      <c r="F141" s="41">
        <f>D141-E141</f>
        <v>0</v>
      </c>
    </row>
    <row r="142" spans="1:6" x14ac:dyDescent="0.2">
      <c r="A142" s="40" t="s">
        <v>92</v>
      </c>
      <c r="B142" s="67" t="s">
        <v>82</v>
      </c>
      <c r="C142" s="94" t="s">
        <v>246</v>
      </c>
      <c r="D142" s="45">
        <v>0</v>
      </c>
      <c r="E142" s="93">
        <v>0</v>
      </c>
      <c r="F142" s="47">
        <f>D142-E142</f>
        <v>0</v>
      </c>
    </row>
    <row r="143" spans="1:6" x14ac:dyDescent="0.2">
      <c r="A143" s="40" t="s">
        <v>94</v>
      </c>
      <c r="B143" s="67" t="s">
        <v>82</v>
      </c>
      <c r="C143" s="94" t="s">
        <v>175</v>
      </c>
      <c r="D143" s="45">
        <f>D144</f>
        <v>10000</v>
      </c>
      <c r="E143" s="93">
        <f>E144</f>
        <v>810</v>
      </c>
      <c r="F143" s="47">
        <f>F144</f>
        <v>9190</v>
      </c>
    </row>
    <row r="144" spans="1:6" x14ac:dyDescent="0.2">
      <c r="A144" s="40" t="s">
        <v>95</v>
      </c>
      <c r="B144" s="67" t="s">
        <v>82</v>
      </c>
      <c r="C144" s="94" t="s">
        <v>212</v>
      </c>
      <c r="D144" s="45">
        <v>10000</v>
      </c>
      <c r="E144" s="93">
        <v>810</v>
      </c>
      <c r="F144" s="47">
        <f>D144-E144</f>
        <v>9190</v>
      </c>
    </row>
    <row r="145" spans="1:6" x14ac:dyDescent="0.2">
      <c r="A145" s="40" t="s">
        <v>83</v>
      </c>
      <c r="B145" s="67" t="s">
        <v>82</v>
      </c>
      <c r="C145" s="94" t="s">
        <v>437</v>
      </c>
      <c r="D145" s="38">
        <f>D146</f>
        <v>260000</v>
      </c>
      <c r="E145" s="59">
        <f>E146</f>
        <v>195153.05</v>
      </c>
      <c r="F145" s="41">
        <f>F146</f>
        <v>64846.950000000012</v>
      </c>
    </row>
    <row r="146" spans="1:6" x14ac:dyDescent="0.2">
      <c r="A146" s="40" t="s">
        <v>88</v>
      </c>
      <c r="B146" s="67" t="s">
        <v>82</v>
      </c>
      <c r="C146" s="94" t="s">
        <v>436</v>
      </c>
      <c r="D146" s="38">
        <f>D147</f>
        <v>260000</v>
      </c>
      <c r="E146" s="59">
        <f>E147</f>
        <v>195153.05</v>
      </c>
      <c r="F146" s="41">
        <f>D146-E146</f>
        <v>64846.950000000012</v>
      </c>
    </row>
    <row r="147" spans="1:6" x14ac:dyDescent="0.2">
      <c r="A147" s="40" t="s">
        <v>90</v>
      </c>
      <c r="B147" s="67" t="s">
        <v>82</v>
      </c>
      <c r="C147" s="94" t="s">
        <v>425</v>
      </c>
      <c r="D147" s="38">
        <v>260000</v>
      </c>
      <c r="E147" s="59">
        <v>195153.05</v>
      </c>
      <c r="F147" s="41">
        <f>D147-E147</f>
        <v>64846.950000000012</v>
      </c>
    </row>
    <row r="148" spans="1:6" x14ac:dyDescent="0.2">
      <c r="A148" s="85" t="s">
        <v>99</v>
      </c>
      <c r="B148" s="103" t="s">
        <v>82</v>
      </c>
      <c r="C148" s="95" t="s">
        <v>381</v>
      </c>
      <c r="D148" s="88">
        <f>D150+D161</f>
        <v>224867</v>
      </c>
      <c r="E148" s="88">
        <f>E150+E161</f>
        <v>87948.32</v>
      </c>
      <c r="F148" s="90">
        <f>IF(OR(D148="-",E148=D148),"-",D148-IF(E148="-",0,E148))</f>
        <v>136918.68</v>
      </c>
    </row>
    <row r="149" spans="1:6" x14ac:dyDescent="0.2">
      <c r="A149" s="40" t="s">
        <v>83</v>
      </c>
      <c r="B149" s="67" t="s">
        <v>82</v>
      </c>
      <c r="C149" s="77" t="s">
        <v>170</v>
      </c>
      <c r="D149" s="38">
        <f>D150</f>
        <v>224367</v>
      </c>
      <c r="E149" s="38">
        <f>E150</f>
        <v>87724.58</v>
      </c>
      <c r="F149" s="41">
        <f>F150</f>
        <v>136642.41999999998</v>
      </c>
    </row>
    <row r="150" spans="1:6" x14ac:dyDescent="0.2">
      <c r="A150" s="40" t="s">
        <v>88</v>
      </c>
      <c r="B150" s="67" t="s">
        <v>82</v>
      </c>
      <c r="C150" s="77" t="s">
        <v>169</v>
      </c>
      <c r="D150" s="38">
        <f>D151+D152</f>
        <v>224367</v>
      </c>
      <c r="E150" s="59">
        <f>E151+E152</f>
        <v>87724.58</v>
      </c>
      <c r="F150" s="41">
        <f>IF(OR(D150="-",E150=D150),"-",D150-IF(E150="-",0,E150))</f>
        <v>136642.41999999998</v>
      </c>
    </row>
    <row r="151" spans="1:6" x14ac:dyDescent="0.2">
      <c r="A151" s="40" t="s">
        <v>91</v>
      </c>
      <c r="B151" s="67" t="s">
        <v>82</v>
      </c>
      <c r="C151" s="77" t="s">
        <v>168</v>
      </c>
      <c r="D151" s="38">
        <v>131025.60000000001</v>
      </c>
      <c r="E151" s="38">
        <v>0</v>
      </c>
      <c r="F151" s="41">
        <f>IF(OR(D151="-",E151=D151),"-",D151-IF(E151="-",0,E151))</f>
        <v>131025.60000000001</v>
      </c>
    </row>
    <row r="152" spans="1:6" x14ac:dyDescent="0.2">
      <c r="A152" s="49" t="s">
        <v>92</v>
      </c>
      <c r="B152" s="67" t="s">
        <v>82</v>
      </c>
      <c r="C152" s="77" t="s">
        <v>347</v>
      </c>
      <c r="D152" s="45">
        <v>93341.4</v>
      </c>
      <c r="E152" s="93">
        <v>87724.58</v>
      </c>
      <c r="F152" s="47">
        <f>D152-E152</f>
        <v>5616.8199999999924</v>
      </c>
    </row>
    <row r="153" spans="1:6" hidden="1" x14ac:dyDescent="0.2">
      <c r="A153" s="49" t="s">
        <v>93</v>
      </c>
      <c r="B153" s="67" t="s">
        <v>82</v>
      </c>
      <c r="C153" s="77" t="s">
        <v>321</v>
      </c>
      <c r="D153" s="45">
        <v>0</v>
      </c>
      <c r="E153" s="93">
        <v>0</v>
      </c>
      <c r="F153" s="47">
        <f>D153-E153</f>
        <v>0</v>
      </c>
    </row>
    <row r="154" spans="1:6" hidden="1" x14ac:dyDescent="0.2">
      <c r="A154" s="49" t="s">
        <v>93</v>
      </c>
      <c r="B154" s="67" t="s">
        <v>82</v>
      </c>
      <c r="C154" s="77" t="s">
        <v>258</v>
      </c>
      <c r="D154" s="45"/>
      <c r="E154" s="93"/>
      <c r="F154" s="47">
        <f>D154-E154</f>
        <v>0</v>
      </c>
    </row>
    <row r="155" spans="1:6" hidden="1" x14ac:dyDescent="0.2">
      <c r="A155" s="85" t="s">
        <v>323</v>
      </c>
      <c r="B155" s="103" t="s">
        <v>82</v>
      </c>
      <c r="C155" s="95" t="s">
        <v>382</v>
      </c>
      <c r="D155" s="88">
        <f>D156</f>
        <v>0</v>
      </c>
      <c r="E155" s="89">
        <f>E156</f>
        <v>0</v>
      </c>
      <c r="F155" s="90">
        <f>D155-E155</f>
        <v>0</v>
      </c>
    </row>
    <row r="156" spans="1:6" hidden="1" x14ac:dyDescent="0.2">
      <c r="A156" s="40" t="s">
        <v>91</v>
      </c>
      <c r="B156" s="67" t="s">
        <v>82</v>
      </c>
      <c r="C156" s="77" t="s">
        <v>322</v>
      </c>
      <c r="D156" s="45">
        <v>0</v>
      </c>
      <c r="E156" s="93">
        <v>0</v>
      </c>
      <c r="F156" s="47">
        <f>D156-E156</f>
        <v>0</v>
      </c>
    </row>
    <row r="157" spans="1:6" hidden="1" x14ac:dyDescent="0.2">
      <c r="A157" s="102" t="s">
        <v>99</v>
      </c>
      <c r="B157" s="103" t="s">
        <v>82</v>
      </c>
      <c r="C157" s="95" t="s">
        <v>383</v>
      </c>
      <c r="D157" s="88">
        <f t="shared" ref="D157:F158" si="17">D158</f>
        <v>0</v>
      </c>
      <c r="E157" s="88">
        <f t="shared" si="17"/>
        <v>0</v>
      </c>
      <c r="F157" s="90">
        <f t="shared" si="17"/>
        <v>0</v>
      </c>
    </row>
    <row r="158" spans="1:6" hidden="1" x14ac:dyDescent="0.2">
      <c r="A158" s="40" t="s">
        <v>83</v>
      </c>
      <c r="B158" s="67" t="s">
        <v>82</v>
      </c>
      <c r="C158" s="77" t="s">
        <v>261</v>
      </c>
      <c r="D158" s="45">
        <f t="shared" si="17"/>
        <v>0</v>
      </c>
      <c r="E158" s="45">
        <f t="shared" si="17"/>
        <v>0</v>
      </c>
      <c r="F158" s="47">
        <f t="shared" si="17"/>
        <v>0</v>
      </c>
    </row>
    <row r="159" spans="1:6" hidden="1" x14ac:dyDescent="0.2">
      <c r="A159" s="40" t="s">
        <v>88</v>
      </c>
      <c r="B159" s="67" t="s">
        <v>82</v>
      </c>
      <c r="C159" s="77" t="s">
        <v>260</v>
      </c>
      <c r="D159" s="45">
        <f>D160</f>
        <v>0</v>
      </c>
      <c r="E159" s="45">
        <f>E160</f>
        <v>0</v>
      </c>
      <c r="F159" s="47">
        <f>F160</f>
        <v>0</v>
      </c>
    </row>
    <row r="160" spans="1:6" hidden="1" x14ac:dyDescent="0.2">
      <c r="A160" s="40" t="s">
        <v>234</v>
      </c>
      <c r="B160" s="67" t="s">
        <v>82</v>
      </c>
      <c r="C160" s="77" t="s">
        <v>259</v>
      </c>
      <c r="D160" s="45">
        <v>0</v>
      </c>
      <c r="E160" s="93">
        <v>0</v>
      </c>
      <c r="F160" s="47">
        <f>D160-E160</f>
        <v>0</v>
      </c>
    </row>
    <row r="161" spans="1:7" x14ac:dyDescent="0.2">
      <c r="A161" s="85" t="s">
        <v>99</v>
      </c>
      <c r="B161" s="103" t="s">
        <v>82</v>
      </c>
      <c r="C161" s="87" t="s">
        <v>438</v>
      </c>
      <c r="D161" s="88">
        <f>D162</f>
        <v>500</v>
      </c>
      <c r="E161" s="88">
        <f>E162</f>
        <v>223.74</v>
      </c>
      <c r="F161" s="90">
        <f t="shared" ref="F161:F162" si="18">D161-E161</f>
        <v>276.26</v>
      </c>
    </row>
    <row r="162" spans="1:7" x14ac:dyDescent="0.2">
      <c r="A162" s="49" t="s">
        <v>440</v>
      </c>
      <c r="B162" s="67" t="s">
        <v>82</v>
      </c>
      <c r="C162" s="79" t="s">
        <v>439</v>
      </c>
      <c r="D162" s="45">
        <v>500</v>
      </c>
      <c r="E162" s="93">
        <v>223.74</v>
      </c>
      <c r="F162" s="47">
        <f t="shared" si="18"/>
        <v>276.26</v>
      </c>
    </row>
    <row r="163" spans="1:7" x14ac:dyDescent="0.2">
      <c r="A163" s="85" t="s">
        <v>99</v>
      </c>
      <c r="B163" s="103" t="s">
        <v>82</v>
      </c>
      <c r="C163" s="95" t="s">
        <v>384</v>
      </c>
      <c r="D163" s="88">
        <f>D164</f>
        <v>54760.4</v>
      </c>
      <c r="E163" s="88">
        <f>E164</f>
        <v>0</v>
      </c>
      <c r="F163" s="90">
        <f>D163-E163</f>
        <v>54760.4</v>
      </c>
    </row>
    <row r="164" spans="1:7" s="130" customFormat="1" x14ac:dyDescent="0.2">
      <c r="A164" s="52" t="s">
        <v>83</v>
      </c>
      <c r="B164" s="100" t="s">
        <v>82</v>
      </c>
      <c r="C164" s="76" t="s">
        <v>337</v>
      </c>
      <c r="D164" s="54">
        <f>D166+D165+D167+D168</f>
        <v>54760.4</v>
      </c>
      <c r="E164" s="54">
        <f>E166+E165+E167+E168</f>
        <v>0</v>
      </c>
      <c r="F164" s="53">
        <f>D164-E164</f>
        <v>54760.4</v>
      </c>
    </row>
    <row r="165" spans="1:7" ht="22.5" x14ac:dyDescent="0.2">
      <c r="A165" s="52" t="s">
        <v>327</v>
      </c>
      <c r="B165" s="100" t="s">
        <v>82</v>
      </c>
      <c r="C165" s="76" t="s">
        <v>328</v>
      </c>
      <c r="D165" s="54">
        <v>0</v>
      </c>
      <c r="E165" s="54">
        <v>0</v>
      </c>
      <c r="F165" s="53">
        <f>D165-E165</f>
        <v>0</v>
      </c>
    </row>
    <row r="166" spans="1:7" ht="22.5" x14ac:dyDescent="0.2">
      <c r="A166" s="52" t="s">
        <v>327</v>
      </c>
      <c r="B166" s="100" t="s">
        <v>82</v>
      </c>
      <c r="C166" s="76" t="s">
        <v>328</v>
      </c>
      <c r="D166" s="54">
        <v>0</v>
      </c>
      <c r="E166" s="104">
        <v>0</v>
      </c>
      <c r="F166" s="53">
        <f>D166-E166</f>
        <v>0</v>
      </c>
    </row>
    <row r="167" spans="1:7" ht="10.5" customHeight="1" x14ac:dyDescent="0.2">
      <c r="A167" s="49" t="s">
        <v>329</v>
      </c>
      <c r="B167" s="67" t="s">
        <v>82</v>
      </c>
      <c r="C167" s="77" t="s">
        <v>324</v>
      </c>
      <c r="D167" s="45">
        <v>12000</v>
      </c>
      <c r="E167" s="93">
        <v>0</v>
      </c>
      <c r="F167" s="47">
        <f t="shared" ref="F167:F168" si="19">D167-E167</f>
        <v>12000</v>
      </c>
    </row>
    <row r="168" spans="1:7" ht="12.75" customHeight="1" x14ac:dyDescent="0.2">
      <c r="A168" s="49" t="s">
        <v>330</v>
      </c>
      <c r="B168" s="67" t="s">
        <v>82</v>
      </c>
      <c r="C168" s="77" t="s">
        <v>325</v>
      </c>
      <c r="D168" s="45">
        <v>42760.4</v>
      </c>
      <c r="E168" s="93">
        <v>0</v>
      </c>
      <c r="F168" s="47">
        <f t="shared" si="19"/>
        <v>42760.4</v>
      </c>
    </row>
    <row r="169" spans="1:7" x14ac:dyDescent="0.2">
      <c r="A169" s="85" t="s">
        <v>426</v>
      </c>
      <c r="B169" s="103" t="s">
        <v>82</v>
      </c>
      <c r="C169" s="95" t="s">
        <v>427</v>
      </c>
      <c r="D169" s="88">
        <f>D170</f>
        <v>25269</v>
      </c>
      <c r="E169" s="88">
        <f>E170</f>
        <v>0</v>
      </c>
      <c r="F169" s="90">
        <f>F170</f>
        <v>25269</v>
      </c>
    </row>
    <row r="170" spans="1:7" x14ac:dyDescent="0.2">
      <c r="A170" s="40" t="s">
        <v>91</v>
      </c>
      <c r="B170" s="67" t="s">
        <v>82</v>
      </c>
      <c r="C170" s="77" t="s">
        <v>428</v>
      </c>
      <c r="D170" s="45">
        <v>25269</v>
      </c>
      <c r="E170" s="93">
        <v>0</v>
      </c>
      <c r="F170" s="47">
        <f>D170-E170</f>
        <v>25269</v>
      </c>
    </row>
    <row r="171" spans="1:7" x14ac:dyDescent="0.2">
      <c r="A171" s="85" t="s">
        <v>100</v>
      </c>
      <c r="B171" s="103" t="s">
        <v>82</v>
      </c>
      <c r="C171" s="95" t="s">
        <v>385</v>
      </c>
      <c r="D171" s="88">
        <f>D172</f>
        <v>15000</v>
      </c>
      <c r="E171" s="89">
        <f>E172</f>
        <v>5103</v>
      </c>
      <c r="F171" s="90">
        <f t="shared" ref="F171" si="20">IF(OR(D171="-",E171=D171),"-",D171-IF(E171="-",0,E171))</f>
        <v>9897</v>
      </c>
    </row>
    <row r="172" spans="1:7" x14ac:dyDescent="0.2">
      <c r="A172" s="40" t="s">
        <v>94</v>
      </c>
      <c r="B172" s="67" t="s">
        <v>82</v>
      </c>
      <c r="C172" s="77" t="s">
        <v>171</v>
      </c>
      <c r="D172" s="38">
        <f>D173</f>
        <v>15000</v>
      </c>
      <c r="E172" s="59">
        <f>E173</f>
        <v>5103</v>
      </c>
      <c r="F172" s="41">
        <f t="shared" ref="F172:F173" si="21">IF(OR(D172="-",E172=D172),"-",D172-IF(E172="-",0,E172))</f>
        <v>9897</v>
      </c>
    </row>
    <row r="173" spans="1:7" x14ac:dyDescent="0.2">
      <c r="A173" s="40" t="s">
        <v>95</v>
      </c>
      <c r="B173" s="67" t="s">
        <v>82</v>
      </c>
      <c r="C173" s="77" t="s">
        <v>445</v>
      </c>
      <c r="D173" s="38">
        <v>15000</v>
      </c>
      <c r="E173" s="59">
        <v>5103</v>
      </c>
      <c r="F173" s="41">
        <f t="shared" si="21"/>
        <v>9897</v>
      </c>
    </row>
    <row r="174" spans="1:7" x14ac:dyDescent="0.2">
      <c r="A174" s="85" t="s">
        <v>204</v>
      </c>
      <c r="B174" s="103" t="s">
        <v>82</v>
      </c>
      <c r="C174" s="95" t="s">
        <v>386</v>
      </c>
      <c r="D174" s="88">
        <f t="shared" ref="D174:F175" si="22">D175</f>
        <v>72000</v>
      </c>
      <c r="E174" s="88">
        <f t="shared" si="22"/>
        <v>54000</v>
      </c>
      <c r="F174" s="90">
        <f t="shared" si="22"/>
        <v>18000</v>
      </c>
    </row>
    <row r="175" spans="1:7" x14ac:dyDescent="0.2">
      <c r="A175" s="49" t="s">
        <v>205</v>
      </c>
      <c r="B175" s="67" t="s">
        <v>82</v>
      </c>
      <c r="C175" s="77" t="s">
        <v>206</v>
      </c>
      <c r="D175" s="45">
        <f t="shared" si="22"/>
        <v>72000</v>
      </c>
      <c r="E175" s="45">
        <f t="shared" si="22"/>
        <v>54000</v>
      </c>
      <c r="F175" s="47">
        <f t="shared" si="22"/>
        <v>18000</v>
      </c>
    </row>
    <row r="176" spans="1:7" x14ac:dyDescent="0.2">
      <c r="A176" s="49" t="s">
        <v>207</v>
      </c>
      <c r="B176" s="67" t="s">
        <v>82</v>
      </c>
      <c r="C176" s="77" t="s">
        <v>214</v>
      </c>
      <c r="D176" s="45">
        <v>72000</v>
      </c>
      <c r="E176" s="45">
        <v>54000</v>
      </c>
      <c r="F176" s="47">
        <f>D176-E176</f>
        <v>18000</v>
      </c>
      <c r="G176" t="s">
        <v>133</v>
      </c>
    </row>
    <row r="177" spans="1:6" x14ac:dyDescent="0.2">
      <c r="A177" s="85" t="s">
        <v>101</v>
      </c>
      <c r="B177" s="103" t="s">
        <v>82</v>
      </c>
      <c r="C177" s="95" t="s">
        <v>174</v>
      </c>
      <c r="D177" s="88">
        <f t="shared" ref="D177:F178" si="23">D178</f>
        <v>599482</v>
      </c>
      <c r="E177" s="89">
        <f>E178</f>
        <v>449622</v>
      </c>
      <c r="F177" s="90">
        <f t="shared" si="23"/>
        <v>149860</v>
      </c>
    </row>
    <row r="178" spans="1:6" x14ac:dyDescent="0.2">
      <c r="A178" s="40" t="s">
        <v>102</v>
      </c>
      <c r="B178" s="67" t="s">
        <v>82</v>
      </c>
      <c r="C178" s="77" t="s">
        <v>173</v>
      </c>
      <c r="D178" s="38">
        <f t="shared" si="23"/>
        <v>599482</v>
      </c>
      <c r="E178" s="59">
        <f t="shared" si="23"/>
        <v>449622</v>
      </c>
      <c r="F178" s="41">
        <f t="shared" si="23"/>
        <v>149860</v>
      </c>
    </row>
    <row r="179" spans="1:6" ht="23.25" thickBot="1" x14ac:dyDescent="0.25">
      <c r="A179" s="40" t="s">
        <v>103</v>
      </c>
      <c r="B179" s="122" t="s">
        <v>82</v>
      </c>
      <c r="C179" s="123" t="s">
        <v>172</v>
      </c>
      <c r="D179" s="124">
        <v>599482</v>
      </c>
      <c r="E179" s="124">
        <v>449622</v>
      </c>
      <c r="F179" s="125">
        <f>D179-E179</f>
        <v>149860</v>
      </c>
    </row>
    <row r="180" spans="1:6" ht="21.75" hidden="1" customHeight="1" x14ac:dyDescent="0.2">
      <c r="A180" s="85" t="s">
        <v>262</v>
      </c>
      <c r="B180" s="86" t="s">
        <v>82</v>
      </c>
      <c r="C180" s="87" t="s">
        <v>387</v>
      </c>
      <c r="D180" s="88">
        <f>E180</f>
        <v>0</v>
      </c>
      <c r="E180" s="88">
        <f>E181</f>
        <v>0</v>
      </c>
      <c r="F180" s="90">
        <f>D180-E180</f>
        <v>0</v>
      </c>
    </row>
    <row r="181" spans="1:6" ht="13.5" hidden="1" thickBot="1" x14ac:dyDescent="0.25">
      <c r="A181" s="49" t="s">
        <v>331</v>
      </c>
      <c r="B181" s="67" t="s">
        <v>82</v>
      </c>
      <c r="C181" s="77" t="s">
        <v>326</v>
      </c>
      <c r="D181" s="45">
        <v>0</v>
      </c>
      <c r="E181" s="93">
        <v>0</v>
      </c>
      <c r="F181" s="47">
        <f>D181-E181</f>
        <v>0</v>
      </c>
    </row>
    <row r="182" spans="1:6" ht="10.5" customHeight="1" thickBot="1" x14ac:dyDescent="0.25">
      <c r="A182" s="72"/>
      <c r="B182" s="68"/>
      <c r="C182" s="77"/>
      <c r="D182" s="84"/>
      <c r="E182" s="68"/>
      <c r="F182" s="68"/>
    </row>
    <row r="183" spans="1:6" ht="13.5" customHeight="1" thickBot="1" x14ac:dyDescent="0.25">
      <c r="A183" s="66" t="s">
        <v>104</v>
      </c>
      <c r="B183" s="63" t="s">
        <v>105</v>
      </c>
      <c r="C183" s="81"/>
      <c r="D183" s="64" t="s">
        <v>52</v>
      </c>
      <c r="E183" s="143">
        <f>Доходы!E19-Расходы!E13</f>
        <v>60457.849999999627</v>
      </c>
      <c r="F183" s="65" t="s">
        <v>107</v>
      </c>
    </row>
    <row r="184" spans="1:6" ht="13.5" thickBot="1" x14ac:dyDescent="0.25">
      <c r="C184" s="82" t="s">
        <v>106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83:F183 F13 F47 E52:F54 E130:F130 E97:F97 E99:F100 E160:F160 F157:F159 E177:F178 E181:F181 E77:F79 E71:F71 E24:F27 F64:F70 E84:F86 E108:F109 E123:F124 E152:F156 F151 F174:F176 E89:F89 F87 F55:F56 F105:F107 F119 F163:F165 E38 E18:E20 F15:F23 E72 F50:F51 E57:F63 E69:E70 F80 E166:F168 F169 E170:F173 F179:F180 E134:F134 F133 F94:F96 E118:F118 F115:F117 E150:F150 F148:F149 E32:E36 F28:F38 E39:F40 E43:F43 E140:F144 F135:F139 F83 E114:F114">
    <cfRule type="cellIs" dxfId="23" priority="127" stopIfTrue="1" operator="equal">
      <formula>0</formula>
    </cfRule>
  </conditionalFormatting>
  <conditionalFormatting sqref="E45:F45 E49:F49 F44 F48">
    <cfRule type="cellIs" dxfId="22" priority="23" stopIfTrue="1" operator="equal">
      <formula>0</formula>
    </cfRule>
  </conditionalFormatting>
  <conditionalFormatting sqref="F46">
    <cfRule type="cellIs" dxfId="21" priority="22" stopIfTrue="1" operator="equal">
      <formula>0</formula>
    </cfRule>
  </conditionalFormatting>
  <conditionalFormatting sqref="F129">
    <cfRule type="cellIs" dxfId="20" priority="21" stopIfTrue="1" operator="equal">
      <formula>0</formula>
    </cfRule>
  </conditionalFormatting>
  <conditionalFormatting sqref="E125:F128">
    <cfRule type="cellIs" dxfId="19" priority="20" stopIfTrue="1" operator="equal">
      <formula>0</formula>
    </cfRule>
  </conditionalFormatting>
  <conditionalFormatting sqref="E98:F98">
    <cfRule type="cellIs" dxfId="18" priority="19" stopIfTrue="1" operator="equal">
      <formula>0</formula>
    </cfRule>
  </conditionalFormatting>
  <conditionalFormatting sqref="F72">
    <cfRule type="cellIs" dxfId="17" priority="18" stopIfTrue="1" operator="equal">
      <formula>0</formula>
    </cfRule>
  </conditionalFormatting>
  <conditionalFormatting sqref="F73:F76">
    <cfRule type="cellIs" dxfId="16" priority="17" stopIfTrue="1" operator="equal">
      <formula>0</formula>
    </cfRule>
  </conditionalFormatting>
  <conditionalFormatting sqref="E101:F104">
    <cfRule type="cellIs" dxfId="15" priority="16" stopIfTrue="1" operator="equal">
      <formula>0</formula>
    </cfRule>
  </conditionalFormatting>
  <conditionalFormatting sqref="E80">
    <cfRule type="cellIs" dxfId="14" priority="12" stopIfTrue="1" operator="equal">
      <formula>0</formula>
    </cfRule>
  </conditionalFormatting>
  <conditionalFormatting sqref="E76">
    <cfRule type="cellIs" dxfId="13" priority="13" stopIfTrue="1" operator="equal">
      <formula>0</formula>
    </cfRule>
  </conditionalFormatting>
  <conditionalFormatting sqref="F90:F93">
    <cfRule type="cellIs" dxfId="12" priority="11" stopIfTrue="1" operator="equal">
      <formula>0</formula>
    </cfRule>
  </conditionalFormatting>
  <conditionalFormatting sqref="F41:F42">
    <cfRule type="cellIs" dxfId="11" priority="10" stopIfTrue="1" operator="equal">
      <formula>0</formula>
    </cfRule>
  </conditionalFormatting>
  <conditionalFormatting sqref="E145:F147">
    <cfRule type="cellIs" dxfId="10" priority="9" stopIfTrue="1" operator="equal">
      <formula>0</formula>
    </cfRule>
  </conditionalFormatting>
  <conditionalFormatting sqref="E162:F162 F161">
    <cfRule type="cellIs" dxfId="9" priority="8" stopIfTrue="1" operator="equal">
      <formula>0</formula>
    </cfRule>
  </conditionalFormatting>
  <conditionalFormatting sqref="E82:F82 F81">
    <cfRule type="cellIs" dxfId="8" priority="7" stopIfTrue="1" operator="equal">
      <formula>0</formula>
    </cfRule>
  </conditionalFormatting>
  <conditionalFormatting sqref="E132:F132 F131">
    <cfRule type="cellIs" dxfId="7" priority="6" stopIfTrue="1" operator="equal">
      <formula>0</formula>
    </cfRule>
  </conditionalFormatting>
  <conditionalFormatting sqref="F88">
    <cfRule type="cellIs" dxfId="6" priority="5" stopIfTrue="1" operator="equal">
      <formula>0</formula>
    </cfRule>
  </conditionalFormatting>
  <conditionalFormatting sqref="E110:F110">
    <cfRule type="cellIs" dxfId="5" priority="4" stopIfTrue="1" operator="equal">
      <formula>0</formula>
    </cfRule>
  </conditionalFormatting>
  <conditionalFormatting sqref="E111:F111">
    <cfRule type="cellIs" dxfId="4" priority="3" stopIfTrue="1" operator="equal">
      <formula>0</formula>
    </cfRule>
  </conditionalFormatting>
  <conditionalFormatting sqref="E112:F112">
    <cfRule type="cellIs" dxfId="3" priority="2" stopIfTrue="1" operator="equal">
      <formula>0</formula>
    </cfRule>
  </conditionalFormatting>
  <conditionalFormatting sqref="E113:F113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view="pageBreakPreview" zoomScale="196" zoomScaleNormal="100" zoomScaleSheetLayoutView="196" workbookViewId="0">
      <selection activeCell="E24" sqref="E24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90" t="s">
        <v>20</v>
      </c>
      <c r="B1" s="190"/>
      <c r="C1" s="190"/>
      <c r="D1" s="190"/>
      <c r="E1" s="190"/>
      <c r="F1" s="190"/>
    </row>
    <row r="2" spans="1:6" ht="13.35" customHeight="1" x14ac:dyDescent="0.25">
      <c r="A2" s="173" t="s">
        <v>29</v>
      </c>
      <c r="B2" s="173"/>
      <c r="C2" s="173"/>
      <c r="D2" s="173"/>
      <c r="E2" s="173"/>
      <c r="F2" s="173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91" t="s">
        <v>4</v>
      </c>
      <c r="B4" s="194" t="s">
        <v>11</v>
      </c>
      <c r="C4" s="186" t="s">
        <v>27</v>
      </c>
      <c r="D4" s="180" t="s">
        <v>18</v>
      </c>
      <c r="E4" s="180" t="s">
        <v>12</v>
      </c>
      <c r="F4" s="170" t="s">
        <v>15</v>
      </c>
    </row>
    <row r="5" spans="1:6" ht="5.0999999999999996" customHeight="1" x14ac:dyDescent="0.2">
      <c r="A5" s="192"/>
      <c r="B5" s="195"/>
      <c r="C5" s="187"/>
      <c r="D5" s="181"/>
      <c r="E5" s="181"/>
      <c r="F5" s="171"/>
    </row>
    <row r="6" spans="1:6" ht="6" customHeight="1" x14ac:dyDescent="0.2">
      <c r="A6" s="192"/>
      <c r="B6" s="195"/>
      <c r="C6" s="187"/>
      <c r="D6" s="181"/>
      <c r="E6" s="181"/>
      <c r="F6" s="171"/>
    </row>
    <row r="7" spans="1:6" ht="5.0999999999999996" customHeight="1" x14ac:dyDescent="0.2">
      <c r="A7" s="192"/>
      <c r="B7" s="195"/>
      <c r="C7" s="187"/>
      <c r="D7" s="181"/>
      <c r="E7" s="181"/>
      <c r="F7" s="171"/>
    </row>
    <row r="8" spans="1:6" ht="6" customHeight="1" x14ac:dyDescent="0.2">
      <c r="A8" s="192"/>
      <c r="B8" s="195"/>
      <c r="C8" s="187"/>
      <c r="D8" s="181"/>
      <c r="E8" s="181"/>
      <c r="F8" s="171"/>
    </row>
    <row r="9" spans="1:6" ht="6" customHeight="1" x14ac:dyDescent="0.2">
      <c r="A9" s="192"/>
      <c r="B9" s="195"/>
      <c r="C9" s="187"/>
      <c r="D9" s="181"/>
      <c r="E9" s="181"/>
      <c r="F9" s="171"/>
    </row>
    <row r="10" spans="1:6" ht="18" customHeight="1" x14ac:dyDescent="0.2">
      <c r="A10" s="193"/>
      <c r="B10" s="196"/>
      <c r="C10" s="197"/>
      <c r="D10" s="182"/>
      <c r="E10" s="182"/>
      <c r="F10" s="172"/>
    </row>
    <row r="11" spans="1:6" ht="13.5" customHeight="1" thickBot="1" x14ac:dyDescent="0.25">
      <c r="A11" s="153">
        <v>1</v>
      </c>
      <c r="B11" s="152">
        <v>2</v>
      </c>
      <c r="C11" s="23">
        <v>3</v>
      </c>
      <c r="D11" s="19" t="s">
        <v>1</v>
      </c>
      <c r="E11" s="27" t="s">
        <v>2</v>
      </c>
      <c r="F11" s="20" t="s">
        <v>13</v>
      </c>
    </row>
    <row r="12" spans="1:6" ht="22.5" x14ac:dyDescent="0.2">
      <c r="A12" s="154" t="s">
        <v>108</v>
      </c>
      <c r="B12" s="100" t="s">
        <v>109</v>
      </c>
      <c r="C12" s="50" t="s">
        <v>110</v>
      </c>
      <c r="D12" s="37">
        <f>D14+D19</f>
        <v>163473.74000000022</v>
      </c>
      <c r="E12" s="37">
        <f>-Расходы!E183</f>
        <v>-60457.849999999627</v>
      </c>
      <c r="F12" s="51">
        <f>D12-E12</f>
        <v>223931.58999999985</v>
      </c>
    </row>
    <row r="13" spans="1:6" x14ac:dyDescent="0.2">
      <c r="A13" s="155" t="s">
        <v>42</v>
      </c>
      <c r="B13" s="150"/>
      <c r="C13" s="56"/>
      <c r="D13" s="57"/>
      <c r="E13" s="57"/>
      <c r="F13" s="58"/>
    </row>
    <row r="14" spans="1:6" x14ac:dyDescent="0.2">
      <c r="A14" s="154" t="s">
        <v>111</v>
      </c>
      <c r="B14" s="151" t="s">
        <v>112</v>
      </c>
      <c r="C14" s="55" t="s">
        <v>113</v>
      </c>
      <c r="D14" s="54">
        <f>D15-D16</f>
        <v>0</v>
      </c>
      <c r="E14" s="54">
        <f>E15-E16</f>
        <v>0</v>
      </c>
      <c r="F14" s="53" t="s">
        <v>52</v>
      </c>
    </row>
    <row r="15" spans="1:6" ht="33.75" x14ac:dyDescent="0.2">
      <c r="A15" s="154" t="s">
        <v>333</v>
      </c>
      <c r="B15" s="151"/>
      <c r="C15" s="55" t="s">
        <v>334</v>
      </c>
      <c r="D15" s="54">
        <v>0</v>
      </c>
      <c r="E15" s="54">
        <v>0</v>
      </c>
      <c r="F15" s="53"/>
    </row>
    <row r="16" spans="1:6" ht="22.5" x14ac:dyDescent="0.2">
      <c r="A16" s="154" t="s">
        <v>335</v>
      </c>
      <c r="B16" s="100"/>
      <c r="C16" s="50" t="s">
        <v>336</v>
      </c>
      <c r="D16" s="37">
        <v>0</v>
      </c>
      <c r="E16" s="37"/>
      <c r="F16" s="51"/>
    </row>
    <row r="17" spans="1:6" x14ac:dyDescent="0.2">
      <c r="A17" s="154" t="s">
        <v>114</v>
      </c>
      <c r="B17" s="151" t="s">
        <v>115</v>
      </c>
      <c r="C17" s="55" t="s">
        <v>116</v>
      </c>
      <c r="D17" s="54" t="s">
        <v>52</v>
      </c>
      <c r="E17" s="54" t="s">
        <v>52</v>
      </c>
      <c r="F17" s="53" t="s">
        <v>52</v>
      </c>
    </row>
    <row r="18" spans="1:6" x14ac:dyDescent="0.2">
      <c r="A18" s="154" t="s">
        <v>117</v>
      </c>
      <c r="B18" s="151" t="s">
        <v>118</v>
      </c>
      <c r="C18" s="55" t="s">
        <v>113</v>
      </c>
      <c r="D18" s="54">
        <f>D20+D22</f>
        <v>163473.74000000022</v>
      </c>
      <c r="E18" s="54">
        <f>E20+E22</f>
        <v>-60457.849999999627</v>
      </c>
      <c r="F18" s="54">
        <f>F20+F22</f>
        <v>223931.58999999985</v>
      </c>
    </row>
    <row r="19" spans="1:6" ht="22.5" x14ac:dyDescent="0.2">
      <c r="A19" s="154" t="s">
        <v>119</v>
      </c>
      <c r="B19" s="100" t="s">
        <v>118</v>
      </c>
      <c r="C19" s="50" t="s">
        <v>120</v>
      </c>
      <c r="D19" s="37">
        <f>D20+D22</f>
        <v>163473.74000000022</v>
      </c>
      <c r="E19" s="37">
        <v>0</v>
      </c>
      <c r="F19" s="51" t="s">
        <v>52</v>
      </c>
    </row>
    <row r="20" spans="1:6" x14ac:dyDescent="0.2">
      <c r="A20" s="154" t="s">
        <v>121</v>
      </c>
      <c r="B20" s="100" t="s">
        <v>122</v>
      </c>
      <c r="C20" s="50" t="s">
        <v>199</v>
      </c>
      <c r="D20" s="37">
        <f>D21</f>
        <v>-8832942.790000001</v>
      </c>
      <c r="E20" s="37">
        <f>E21</f>
        <v>-5803215</v>
      </c>
      <c r="F20" s="51">
        <f>F21</f>
        <v>-3029727.790000001</v>
      </c>
    </row>
    <row r="21" spans="1:6" x14ac:dyDescent="0.2">
      <c r="A21" s="154" t="s">
        <v>132</v>
      </c>
      <c r="B21" s="100"/>
      <c r="C21" s="50" t="s">
        <v>200</v>
      </c>
      <c r="D21" s="37">
        <f>-Доходы!D19</f>
        <v>-8832942.790000001</v>
      </c>
      <c r="E21" s="131">
        <v>-5803215</v>
      </c>
      <c r="F21" s="51">
        <f>D21-E21</f>
        <v>-3029727.790000001</v>
      </c>
    </row>
    <row r="22" spans="1:6" x14ac:dyDescent="0.2">
      <c r="A22" s="154" t="s">
        <v>123</v>
      </c>
      <c r="B22" s="100" t="s">
        <v>124</v>
      </c>
      <c r="C22" s="50" t="s">
        <v>201</v>
      </c>
      <c r="D22" s="37">
        <f>D23</f>
        <v>8996416.5300000012</v>
      </c>
      <c r="E22" s="121">
        <f>E23</f>
        <v>5742757.1500000004</v>
      </c>
      <c r="F22" s="51">
        <f>F23</f>
        <v>3253659.3800000008</v>
      </c>
    </row>
    <row r="23" spans="1:6" ht="13.5" thickBot="1" x14ac:dyDescent="0.25">
      <c r="A23" s="156" t="s">
        <v>132</v>
      </c>
      <c r="B23" s="100"/>
      <c r="C23" s="50" t="s">
        <v>125</v>
      </c>
      <c r="D23" s="37">
        <f>Расходы!D13</f>
        <v>8996416.5300000012</v>
      </c>
      <c r="E23" s="131">
        <v>5742757.1500000004</v>
      </c>
      <c r="F23" s="51">
        <f>D23-E23</f>
        <v>3253659.3800000008</v>
      </c>
    </row>
    <row r="24" spans="1:6" ht="12.75" customHeight="1" x14ac:dyDescent="0.2">
      <c r="A24" s="13"/>
      <c r="B24" s="73"/>
      <c r="C24" s="70"/>
      <c r="D24" s="69"/>
      <c r="E24" s="69"/>
      <c r="F24" s="71"/>
    </row>
    <row r="29" spans="1:6" x14ac:dyDescent="0.2">
      <c r="A29" t="s">
        <v>393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F12 E15:F15 E17:F18 E20:F23 F14 D18 F18:F19">
    <cfRule type="cellIs" dxfId="1" priority="14" stopIfTrue="1" operator="equal">
      <formula>0</formula>
    </cfRule>
  </conditionalFormatting>
  <conditionalFormatting sqref="E16:F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126</v>
      </c>
      <c r="B1" s="1" t="s">
        <v>2</v>
      </c>
    </row>
    <row r="2" spans="1:2" x14ac:dyDescent="0.2">
      <c r="A2" t="s">
        <v>127</v>
      </c>
      <c r="B2" s="1" t="s">
        <v>38</v>
      </c>
    </row>
    <row r="3" spans="1:2" x14ac:dyDescent="0.2">
      <c r="A3" t="s">
        <v>128</v>
      </c>
      <c r="B3" s="1" t="s">
        <v>129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</vt:lpstr>
      <vt:lpstr>ExportParams</vt:lpstr>
      <vt:lpstr>Доходы!APPT</vt:lpstr>
      <vt:lpstr>EXPORT_PARAM_SRC_KIND</vt:lpstr>
      <vt:lpstr>EXPORT_SRC_CODE</vt:lpstr>
      <vt:lpstr>EXPORT_SRC_KIND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Админ</cp:lastModifiedBy>
  <cp:lastPrinted>2021-10-06T06:26:12Z</cp:lastPrinted>
  <dcterms:created xsi:type="dcterms:W3CDTF">1999-06-18T11:49:53Z</dcterms:created>
  <dcterms:modified xsi:type="dcterms:W3CDTF">2022-12-29T02:08:57Z</dcterms:modified>
</cp:coreProperties>
</file>