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730" windowHeight="11760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Расходы!#REF!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Доходы!$G$3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Расходы!#REF!</definedName>
    <definedName name="FORM_CODE" localSheetId="0">Доходы!$G$5</definedName>
    <definedName name="FORM_CODE">#REF!</definedName>
    <definedName name="PARAMS" localSheetId="0">Доходы!$G$1</definedName>
    <definedName name="PARAMS">#REF!</definedName>
    <definedName name="PERIOD" localSheetId="0">Доходы!$G$6</definedName>
    <definedName name="PERIOD">#REF!</definedName>
    <definedName name="RANGE_NAMES" localSheetId="0">Доходы!$G$9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G_DATE">#REF!</definedName>
    <definedName name="REND_1" localSheetId="0">Доходы!#REF!</definedName>
    <definedName name="REND_1" localSheetId="2">Источники!#REF!</definedName>
    <definedName name="REND_1" localSheetId="1">Расходы!$A$200</definedName>
    <definedName name="SIGN" localSheetId="0">Доходы!$A$23:$D$25</definedName>
    <definedName name="SIGN" localSheetId="2">Источники!$A$24:$D$24</definedName>
    <definedName name="SIGN" localSheetId="1">Расходы!#REF!</definedName>
    <definedName name="SRC_CODE" localSheetId="0">Доходы!$G$8</definedName>
    <definedName name="SRC_CODE">#REF!</definedName>
    <definedName name="SRC_KIND" localSheetId="0">Доходы!$G$7</definedName>
    <definedName name="SRC_KIND">#REF!</definedName>
    <definedName name="_xlnm.Print_Area" localSheetId="0">Доходы!$A$1:$F$108</definedName>
    <definedName name="_xlnm.Print_Area" localSheetId="1">Расходы!$A$1:$F$201</definedName>
  </definedNames>
  <calcPr calcId="144525" refMode="R1C1"/>
</workbook>
</file>

<file path=xl/calcChain.xml><?xml version="1.0" encoding="utf-8"?>
<calcChain xmlns="http://schemas.openxmlformats.org/spreadsheetml/2006/main">
  <c r="E185" i="8" l="1"/>
  <c r="D185" i="8"/>
  <c r="F186" i="8"/>
  <c r="E161" i="8"/>
  <c r="D161" i="8"/>
  <c r="F162" i="8"/>
  <c r="E100" i="7"/>
  <c r="E69" i="7"/>
  <c r="D69" i="7"/>
  <c r="E68" i="7"/>
  <c r="D68" i="7"/>
  <c r="E55" i="7" l="1"/>
  <c r="E63" i="7"/>
  <c r="E60" i="7"/>
  <c r="E54" i="7"/>
  <c r="E53" i="7"/>
  <c r="D85" i="7" l="1"/>
  <c r="D100" i="7"/>
  <c r="F107" i="7"/>
  <c r="F108" i="7"/>
  <c r="E28" i="7" l="1"/>
  <c r="D195" i="8" l="1"/>
  <c r="E195" i="8"/>
  <c r="D74" i="7"/>
  <c r="F55" i="8" l="1"/>
  <c r="F54" i="8"/>
  <c r="F58" i="8"/>
  <c r="F57" i="8"/>
  <c r="F56" i="8" s="1"/>
  <c r="D53" i="8"/>
  <c r="E53" i="8"/>
  <c r="E56" i="8"/>
  <c r="F63" i="8" l="1"/>
  <c r="F62" i="8" s="1"/>
  <c r="D56" i="8"/>
  <c r="D149" i="8"/>
  <c r="D55" i="8"/>
  <c r="E59" i="8" l="1"/>
  <c r="D23" i="8" l="1"/>
  <c r="D22" i="8" s="1"/>
  <c r="F28" i="8"/>
  <c r="D65" i="8"/>
  <c r="D32" i="8"/>
  <c r="D31" i="8" s="1"/>
  <c r="E32" i="8"/>
  <c r="E31" i="8" s="1"/>
  <c r="D39" i="8"/>
  <c r="F32" i="8" l="1"/>
  <c r="F31" i="8"/>
  <c r="E14" i="9"/>
  <c r="E160" i="8"/>
  <c r="F163" i="8"/>
  <c r="E17" i="8"/>
  <c r="E23" i="8"/>
  <c r="E22" i="8" s="1"/>
  <c r="E46" i="8"/>
  <c r="F46" i="8" s="1"/>
  <c r="D46" i="8"/>
  <c r="F38" i="8"/>
  <c r="E95" i="8"/>
  <c r="D95" i="8"/>
  <c r="D118" i="8"/>
  <c r="E118" i="8"/>
  <c r="F119" i="8"/>
  <c r="E159" i="8" l="1"/>
  <c r="F118" i="8"/>
  <c r="F161" i="8"/>
  <c r="F160" i="8" s="1"/>
  <c r="D159" i="8"/>
  <c r="D160" i="8"/>
  <c r="F159" i="8" l="1"/>
  <c r="E122" i="8"/>
  <c r="E124" i="8" l="1"/>
  <c r="E120" i="8"/>
  <c r="E117" i="8" s="1"/>
  <c r="D120" i="8"/>
  <c r="D128" i="8"/>
  <c r="D124" i="8"/>
  <c r="D122" i="8"/>
  <c r="F122" i="8" s="1"/>
  <c r="F123" i="8"/>
  <c r="F121" i="8"/>
  <c r="F99" i="8"/>
  <c r="D117" i="8" l="1"/>
  <c r="D116" i="8" s="1"/>
  <c r="F124" i="8"/>
  <c r="E116" i="8"/>
  <c r="D65" i="7"/>
  <c r="E65" i="7"/>
  <c r="F66" i="7"/>
  <c r="E38" i="7"/>
  <c r="E142" i="8" l="1"/>
  <c r="F143" i="8"/>
  <c r="F142" i="8" s="1"/>
  <c r="D142" i="8"/>
  <c r="E133" i="8"/>
  <c r="E132" i="8" s="1"/>
  <c r="E131" i="8" s="1"/>
  <c r="E90" i="8"/>
  <c r="D90" i="8"/>
  <c r="F91" i="8"/>
  <c r="F90" i="8" s="1"/>
  <c r="F105" i="7"/>
  <c r="E44" i="8" l="1"/>
  <c r="E43" i="8" s="1"/>
  <c r="E157" i="8" l="1"/>
  <c r="E156" i="8" s="1"/>
  <c r="E152" i="8"/>
  <c r="F178" i="8"/>
  <c r="E177" i="8"/>
  <c r="D177" i="8"/>
  <c r="D157" i="8"/>
  <c r="D156" i="8" s="1"/>
  <c r="D152" i="8"/>
  <c r="F158" i="8"/>
  <c r="D44" i="8"/>
  <c r="D43" i="8" s="1"/>
  <c r="D30" i="8" s="1"/>
  <c r="F177" i="8" l="1"/>
  <c r="E39" i="8"/>
  <c r="D166" i="8"/>
  <c r="F104" i="8"/>
  <c r="F103" i="8" s="1"/>
  <c r="F102" i="8" s="1"/>
  <c r="D103" i="8"/>
  <c r="D102" i="8" s="1"/>
  <c r="D101" i="8" s="1"/>
  <c r="D164" i="8" l="1"/>
  <c r="E103" i="8"/>
  <c r="E102" i="8" s="1"/>
  <c r="E101" i="8" s="1"/>
  <c r="F101" i="8" l="1"/>
  <c r="E128" i="8"/>
  <c r="E127" i="8" s="1"/>
  <c r="E126" i="8" s="1"/>
  <c r="E107" i="8"/>
  <c r="E106" i="8" s="1"/>
  <c r="E105" i="8" s="1"/>
  <c r="E58" i="7"/>
  <c r="E57" i="7" s="1"/>
  <c r="E99" i="7" l="1"/>
  <c r="E98" i="7" s="1"/>
  <c r="F100" i="7"/>
  <c r="E20" i="9"/>
  <c r="E146" i="8" l="1"/>
  <c r="F196" i="8"/>
  <c r="E197" i="8"/>
  <c r="D197" i="8" s="1"/>
  <c r="F197" i="8" s="1"/>
  <c r="F187" i="8"/>
  <c r="F185" i="8" s="1"/>
  <c r="E140" i="8"/>
  <c r="D140" i="8"/>
  <c r="E60" i="8" l="1"/>
  <c r="E65" i="8"/>
  <c r="D60" i="8"/>
  <c r="E48" i="8"/>
  <c r="D48" i="8"/>
  <c r="D17" i="8"/>
  <c r="F101" i="7"/>
  <c r="F103" i="7"/>
  <c r="F65" i="7"/>
  <c r="D63" i="7"/>
  <c r="F67" i="7"/>
  <c r="E24" i="7"/>
  <c r="F39" i="7"/>
  <c r="F24" i="7" l="1"/>
  <c r="E72" i="7"/>
  <c r="E71" i="7" s="1"/>
  <c r="E75" i="7"/>
  <c r="E74" i="7"/>
  <c r="D75" i="7"/>
  <c r="D58" i="7" l="1"/>
  <c r="E95" i="7"/>
  <c r="E94" i="7" s="1"/>
  <c r="F33" i="8" l="1"/>
  <c r="F34" i="8"/>
  <c r="F45" i="8"/>
  <c r="F35" i="8"/>
  <c r="F36" i="8"/>
  <c r="F37" i="8"/>
  <c r="F40" i="8"/>
  <c r="E180" i="8" l="1"/>
  <c r="E179" i="8" s="1"/>
  <c r="E50" i="8"/>
  <c r="E21" i="8"/>
  <c r="E16" i="8"/>
  <c r="E15" i="8" s="1"/>
  <c r="F148" i="8"/>
  <c r="D146" i="8"/>
  <c r="E92" i="8"/>
  <c r="D92" i="8"/>
  <c r="E84" i="8"/>
  <c r="E83" i="8" s="1"/>
  <c r="E82" i="8" s="1"/>
  <c r="E77" i="8"/>
  <c r="E76" i="8" s="1"/>
  <c r="E75" i="8" s="1"/>
  <c r="F20" i="8"/>
  <c r="F19" i="8"/>
  <c r="F18" i="8"/>
  <c r="F24" i="8"/>
  <c r="F25" i="8"/>
  <c r="F26" i="8"/>
  <c r="F27" i="8"/>
  <c r="F44" i="8" l="1"/>
  <c r="F17" i="8"/>
  <c r="E64" i="8"/>
  <c r="D16" i="8"/>
  <c r="D15" i="8" s="1"/>
  <c r="F115" i="8"/>
  <c r="F114" i="8" s="1"/>
  <c r="F113" i="8" s="1"/>
  <c r="E114" i="8"/>
  <c r="E113" i="8" s="1"/>
  <c r="E112" i="8" s="1"/>
  <c r="D114" i="8"/>
  <c r="D113" i="8" s="1"/>
  <c r="D112" i="8" s="1"/>
  <c r="F85" i="8"/>
  <c r="F84" i="8" s="1"/>
  <c r="F83" i="8" s="1"/>
  <c r="D84" i="8"/>
  <c r="D83" i="8" s="1"/>
  <c r="D82" i="8" s="1"/>
  <c r="F43" i="8" l="1"/>
  <c r="E30" i="8"/>
  <c r="F30" i="8" s="1"/>
  <c r="F15" i="8"/>
  <c r="F16" i="8"/>
  <c r="F112" i="8"/>
  <c r="F82" i="8"/>
  <c r="D79" i="8"/>
  <c r="F81" i="8"/>
  <c r="F86" i="7"/>
  <c r="E192" i="8" l="1"/>
  <c r="E191" i="8" s="1"/>
  <c r="E175" i="8"/>
  <c r="E174" i="8" s="1"/>
  <c r="E173" i="8" s="1"/>
  <c r="D107" i="8"/>
  <c r="F109" i="8"/>
  <c r="F181" i="8" l="1"/>
  <c r="F139" i="8" l="1"/>
  <c r="F138" i="8" s="1"/>
  <c r="F137" i="8" s="1"/>
  <c r="E138" i="8"/>
  <c r="E137" i="8" s="1"/>
  <c r="E136" i="8" s="1"/>
  <c r="D138" i="8"/>
  <c r="D137" i="8" s="1"/>
  <c r="D136" i="8" s="1"/>
  <c r="F39" i="8" l="1"/>
  <c r="F136" i="8"/>
  <c r="D14" i="9"/>
  <c r="D171" i="8"/>
  <c r="F140" i="8"/>
  <c r="F48" i="8"/>
  <c r="D165" i="8" l="1"/>
  <c r="F141" i="8" l="1"/>
  <c r="F49" i="8"/>
  <c r="F104" i="7"/>
  <c r="D180" i="8" l="1"/>
  <c r="D179" i="8" s="1"/>
  <c r="D99" i="7"/>
  <c r="D98" i="7" s="1"/>
  <c r="E166" i="8" l="1"/>
  <c r="E164" i="8" s="1"/>
  <c r="F168" i="8"/>
  <c r="E165" i="8" l="1"/>
  <c r="D50" i="8"/>
  <c r="F51" i="8"/>
  <c r="F157" i="8" l="1"/>
  <c r="F156" i="8" s="1"/>
  <c r="F50" i="8"/>
  <c r="E32" i="7"/>
  <c r="E23" i="7" s="1"/>
  <c r="F110" i="7" l="1"/>
  <c r="F111" i="8" l="1"/>
  <c r="F92" i="7" l="1"/>
  <c r="F87" i="7"/>
  <c r="F182" i="8" l="1"/>
  <c r="F180" i="8" l="1"/>
  <c r="E22" i="9"/>
  <c r="E18" i="9" s="1"/>
  <c r="D133" i="8" l="1"/>
  <c r="F179" i="8" l="1"/>
  <c r="F198" i="8" l="1"/>
  <c r="F184" i="8"/>
  <c r="F183" i="8"/>
  <c r="F134" i="8"/>
  <c r="E171" i="8"/>
  <c r="F169" i="8"/>
  <c r="F171" i="8" l="1"/>
  <c r="F172" i="8" l="1"/>
  <c r="F135" i="8" l="1"/>
  <c r="F133" i="8" s="1"/>
  <c r="F132" i="8" s="1"/>
  <c r="F131" i="8" s="1"/>
  <c r="D132" i="8"/>
  <c r="D131" i="8" s="1"/>
  <c r="F89" i="7"/>
  <c r="E88" i="8" l="1"/>
  <c r="E44" i="7" l="1"/>
  <c r="E43" i="7" s="1"/>
  <c r="E189" i="8" l="1"/>
  <c r="E72" i="8"/>
  <c r="E84" i="7"/>
  <c r="E82" i="7" s="1"/>
  <c r="E79" i="7"/>
  <c r="E78" i="7" l="1"/>
  <c r="F83" i="7"/>
  <c r="F88" i="7"/>
  <c r="F90" i="7"/>
  <c r="F36" i="7"/>
  <c r="F35" i="7"/>
  <c r="F34" i="7"/>
  <c r="F33" i="7"/>
  <c r="F31" i="7"/>
  <c r="F30" i="7"/>
  <c r="F29" i="7"/>
  <c r="F27" i="7"/>
  <c r="F26" i="7"/>
  <c r="F25" i="7"/>
  <c r="D84" i="7"/>
  <c r="F84" i="7" l="1"/>
  <c r="D82" i="7"/>
  <c r="F82" i="7" s="1"/>
  <c r="F97" i="7"/>
  <c r="F91" i="7"/>
  <c r="F106" i="7"/>
  <c r="D61" i="7"/>
  <c r="F85" i="7" l="1"/>
  <c r="E52" i="7"/>
  <c r="F32" i="7"/>
  <c r="E93" i="7" l="1"/>
  <c r="E77" i="7" s="1"/>
  <c r="D95" i="7"/>
  <c r="D94" i="7" s="1"/>
  <c r="D93" i="7" s="1"/>
  <c r="D192" i="8" l="1"/>
  <c r="D191" i="8" s="1"/>
  <c r="D175" i="8"/>
  <c r="F193" i="8" l="1"/>
  <c r="F192" i="8" s="1"/>
  <c r="F191" i="8" s="1"/>
  <c r="F66" i="8" l="1"/>
  <c r="F67" i="8"/>
  <c r="F65" i="8" l="1"/>
  <c r="E194" i="8" l="1"/>
  <c r="F153" i="8" l="1"/>
  <c r="F195" i="8"/>
  <c r="F194" i="8" s="1"/>
  <c r="F170" i="8"/>
  <c r="D60" i="7" l="1"/>
  <c r="F176" i="8" l="1"/>
  <c r="F175" i="8" s="1"/>
  <c r="F174" i="8" s="1"/>
  <c r="F173" i="8" s="1"/>
  <c r="D174" i="8"/>
  <c r="D173" i="8" s="1"/>
  <c r="D127" i="8" l="1"/>
  <c r="D126" i="8" s="1"/>
  <c r="F129" i="8"/>
  <c r="F89" i="8" l="1"/>
  <c r="E87" i="8"/>
  <c r="E86" i="8" s="1"/>
  <c r="F80" i="8"/>
  <c r="F79" i="8" s="1"/>
  <c r="D88" i="8" l="1"/>
  <c r="D87" i="8" s="1"/>
  <c r="D86" i="8" s="1"/>
  <c r="F86" i="8" l="1"/>
  <c r="F88" i="8"/>
  <c r="F87" i="8" s="1"/>
  <c r="F130" i="8" l="1"/>
  <c r="F128" i="8" s="1"/>
  <c r="F127" i="8" l="1"/>
  <c r="F126" i="8" s="1"/>
  <c r="E62" i="8"/>
  <c r="F62" i="7"/>
  <c r="F60" i="7" l="1"/>
  <c r="F61" i="7"/>
  <c r="D77" i="8"/>
  <c r="D64" i="8"/>
  <c r="D72" i="8" l="1"/>
  <c r="F47" i="8"/>
  <c r="F42" i="8" l="1"/>
  <c r="D79" i="7" l="1"/>
  <c r="D78" i="7" s="1"/>
  <c r="D77" i="7" s="1"/>
  <c r="D23" i="7"/>
  <c r="D22" i="7" s="1"/>
  <c r="F63" i="7" l="1"/>
  <c r="F64" i="7"/>
  <c r="F69" i="8"/>
  <c r="E188" i="8" l="1"/>
  <c r="D189" i="8"/>
  <c r="D188" i="8" s="1"/>
  <c r="D21" i="8"/>
  <c r="D151" i="8"/>
  <c r="E154" i="8"/>
  <c r="D154" i="8"/>
  <c r="D106" i="8"/>
  <c r="D105" i="8" s="1"/>
  <c r="F149" i="8"/>
  <c r="F100" i="8"/>
  <c r="F73" i="8"/>
  <c r="F50" i="7"/>
  <c r="F45" i="7"/>
  <c r="F28" i="7"/>
  <c r="D44" i="7"/>
  <c r="D43" i="7" s="1"/>
  <c r="E145" i="8"/>
  <c r="E144" i="8" s="1"/>
  <c r="E71" i="8"/>
  <c r="E70" i="8" s="1"/>
  <c r="F49" i="7"/>
  <c r="D47" i="7"/>
  <c r="F93" i="8"/>
  <c r="F92" i="8" s="1"/>
  <c r="D76" i="8"/>
  <c r="D75" i="8" s="1"/>
  <c r="F75" i="8" s="1"/>
  <c r="D62" i="8"/>
  <c r="F29" i="8"/>
  <c r="F96" i="8"/>
  <c r="F155" i="8"/>
  <c r="F154" i="8" s="1"/>
  <c r="D72" i="7"/>
  <c r="D71" i="7" s="1"/>
  <c r="F73" i="7"/>
  <c r="E48" i="7"/>
  <c r="F48" i="7" s="1"/>
  <c r="E151" i="8"/>
  <c r="F81" i="7"/>
  <c r="F95" i="7"/>
  <c r="D57" i="7"/>
  <c r="F56" i="7"/>
  <c r="F55" i="7" s="1"/>
  <c r="F59" i="7"/>
  <c r="D38" i="7"/>
  <c r="D37" i="7" s="1"/>
  <c r="D53" i="7"/>
  <c r="D52" i="7" s="1"/>
  <c r="F60" i="8"/>
  <c r="F59" i="8" s="1"/>
  <c r="F61" i="8"/>
  <c r="D145" i="8"/>
  <c r="D144" i="8" s="1"/>
  <c r="D55" i="7"/>
  <c r="D59" i="8"/>
  <c r="F190" i="8"/>
  <c r="F167" i="8"/>
  <c r="F147" i="8"/>
  <c r="F108" i="8"/>
  <c r="F107" i="8" s="1"/>
  <c r="F125" i="8"/>
  <c r="F78" i="8"/>
  <c r="F74" i="8"/>
  <c r="F41" i="8"/>
  <c r="F96" i="7"/>
  <c r="F42" i="7"/>
  <c r="F41" i="7"/>
  <c r="F40" i="7"/>
  <c r="F54" i="7"/>
  <c r="D13" i="8" l="1"/>
  <c r="D46" i="7"/>
  <c r="D21" i="7"/>
  <c r="D150" i="8"/>
  <c r="E150" i="8"/>
  <c r="E13" i="8" s="1"/>
  <c r="F22" i="8"/>
  <c r="E37" i="7"/>
  <c r="F37" i="7" s="1"/>
  <c r="F38" i="7"/>
  <c r="F23" i="8"/>
  <c r="F99" i="7"/>
  <c r="F98" i="7" s="1"/>
  <c r="D19" i="7"/>
  <c r="D21" i="9" s="1"/>
  <c r="F95" i="8"/>
  <c r="F53" i="7"/>
  <c r="F77" i="8"/>
  <c r="F44" i="7"/>
  <c r="F120" i="8"/>
  <c r="F72" i="7"/>
  <c r="F71" i="7" s="1"/>
  <c r="F43" i="7"/>
  <c r="F189" i="8"/>
  <c r="F57" i="7"/>
  <c r="F68" i="8"/>
  <c r="F94" i="7"/>
  <c r="E47" i="7"/>
  <c r="F47" i="7" s="1"/>
  <c r="F152" i="8"/>
  <c r="F151" i="8" s="1"/>
  <c r="F150" i="8" s="1"/>
  <c r="F80" i="7"/>
  <c r="F58" i="7"/>
  <c r="F146" i="8"/>
  <c r="E22" i="7"/>
  <c r="F76" i="8"/>
  <c r="F188" i="8"/>
  <c r="F64" i="8"/>
  <c r="F116" i="8"/>
  <c r="F117" i="8"/>
  <c r="F72" i="8"/>
  <c r="D71" i="8"/>
  <c r="F145" i="8"/>
  <c r="F53" i="8" l="1"/>
  <c r="F21" i="8"/>
  <c r="F105" i="8"/>
  <c r="F106" i="8"/>
  <c r="F93" i="7"/>
  <c r="F23" i="7"/>
  <c r="F144" i="8"/>
  <c r="E46" i="7"/>
  <c r="F46" i="7" s="1"/>
  <c r="F79" i="7"/>
  <c r="F52" i="7"/>
  <c r="F22" i="7"/>
  <c r="D70" i="8"/>
  <c r="F71" i="8"/>
  <c r="E21" i="7" l="1"/>
  <c r="E19" i="7" s="1"/>
  <c r="F19" i="7" s="1"/>
  <c r="F21" i="9"/>
  <c r="F20" i="9" s="1"/>
  <c r="D20" i="9"/>
  <c r="F77" i="7"/>
  <c r="F78" i="7"/>
  <c r="F70" i="8"/>
  <c r="F166" i="8" l="1"/>
  <c r="F165" i="8" s="1"/>
  <c r="F164" i="8" l="1"/>
  <c r="D194" i="8"/>
  <c r="F13" i="8" l="1"/>
  <c r="D23" i="9" l="1"/>
  <c r="D22" i="9" s="1"/>
  <c r="D18" i="9" s="1"/>
  <c r="F23" i="9" l="1"/>
  <c r="F22" i="9" s="1"/>
  <c r="F18" i="9" s="1"/>
  <c r="D19" i="9"/>
  <c r="D12" i="9" s="1"/>
  <c r="E61" i="7"/>
  <c r="F21" i="7"/>
  <c r="H19" i="7" l="1"/>
  <c r="E200" i="8"/>
  <c r="E12" i="9" s="1"/>
  <c r="F12" i="9" s="1"/>
</calcChain>
</file>

<file path=xl/sharedStrings.xml><?xml version="1.0" encoding="utf-8"?>
<sst xmlns="http://schemas.openxmlformats.org/spreadsheetml/2006/main" count="910" uniqueCount="473">
  <si>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</si>
  <si>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</si>
  <si>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</si>
  <si>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</si>
  <si>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</si>
  <si>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</si>
  <si>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</si>
  <si>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</si>
  <si>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</si>
  <si>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</si>
  <si>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</si>
  <si>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</si>
  <si>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</si>
  <si>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</si>
  <si>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</si>
  <si>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</si>
  <si>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</si>
  <si>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</si>
  <si>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</si>
  <si>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</si>
  <si>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</si>
  <si>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</si>
  <si>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</si>
  <si>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</si>
  <si>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</si>
  <si>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</si>
  <si>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</si>
  <si>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</si>
  <si>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</si>
  <si>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</si>
  <si>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</si>
  <si>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</si>
  <si>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01.02.2014</t>
  </si>
  <si>
    <t>Финансовое управление администрации Минусинского района</t>
  </si>
  <si>
    <t>Бюджет Маломинусинского сельсовета Минусинского района</t>
  </si>
  <si>
    <t>Единица измерения: руб.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</si>
  <si>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</si>
  <si>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</si>
  <si>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</si>
  <si>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</si>
  <si>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</si>
  <si>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</si>
  <si>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</si>
  <si>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</si>
  <si>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</si>
  <si>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</si>
  <si>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</si>
  <si>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</si>
  <si>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</si>
  <si>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</si>
  <si>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</si>
  <si>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</si>
  <si>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</si>
  <si>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</si>
  <si>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</si>
  <si>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</si>
  <si>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</si>
  <si>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</si>
  <si>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НАЛОГИ НА СОВОКУПНЫЙ ДОХОД</t>
  </si>
  <si>
    <t>Единый сельскохозяйственный налог</t>
  </si>
  <si>
    <t>НАЛОГИ НА ИМУЩЕСТВО</t>
  </si>
  <si>
    <t>182 10600000000000 000</t>
  </si>
  <si>
    <t>Налог на имущество физических лиц</t>
  </si>
  <si>
    <t>182 10601000000000 110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</si>
  <si>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</si>
  <si>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</si>
  <si>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</si>
  <si>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</si>
  <si>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</t>
  </si>
  <si>
    <t>182 10606000000000 110</t>
  </si>
  <si>
    <t>ГОСУДАРСТВЕННАЯ ПОШЛИНА</t>
  </si>
  <si>
    <t>822 10800000000000 000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</si>
  <si>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</si>
  <si>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</si>
  <si>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822 11600000000000 000</t>
  </si>
  <si>
    <t>БЕЗВОЗМЕЗДНЫЕ ПОСТУПЛЕНИЯ</t>
  </si>
  <si>
    <t>822 20000000000000 000</t>
  </si>
  <si>
    <t>БЕЗВОЗМЕЗДНЫЕ ПОСТУПЛЕНИЯ ОТ ДРУГИХ БЮДЖЕТОВ БЮДЖЕТНОЙ СИСТЕМЫ РОССИЙСКОЙ ФЕДЕРАЦИИ</t>
  </si>
  <si>
    <t>822 20200000000000 000</t>
  </si>
  <si>
    <t>Субвенции бюджетам на осуществление первичного воинского учета на территориях, где отсутствуют военные комиссариаты</t>
  </si>
  <si>
    <t>Расходы бюджета - всего</t>
  </si>
  <si>
    <t>200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</si>
  <si>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</si>
  <si>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</si>
  <si>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</si>
  <si>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</si>
  <si>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</si>
  <si>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</si>
  <si>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</si>
  <si>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</si>
  <si>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</si>
  <si>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</si>
  <si>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</si>
  <si>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</si>
  <si>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</si>
  <si>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</si>
  <si>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</si>
  <si>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</si>
  <si>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</si>
  <si>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</si>
  <si>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</si>
  <si>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</si>
  <si>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</si>
  <si>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</si>
  <si>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</si>
  <si>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</si>
  <si>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</si>
  <si>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</si>
  <si>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</si>
  <si>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</si>
  <si>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</si>
  <si>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</si>
  <si>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</si>
  <si>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</si>
  <si>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</si>
  <si>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</si>
  <si>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</si>
  <si>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</si>
  <si>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</si>
  <si>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</si>
  <si>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</si>
  <si>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</si>
  <si>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уменьшение остатков средств</t>
  </si>
  <si>
    <t>720</t>
  </si>
  <si>
    <t>822 01050201100000 610</t>
  </si>
  <si>
    <t>EXPORT_SRC_KIND</t>
  </si>
  <si>
    <t>EXPORT_PARAM_SRC_KIND</t>
  </si>
  <si>
    <t>EXPORT_SRC_CODE</t>
  </si>
  <si>
    <t>VF</t>
  </si>
  <si>
    <t>04633422</t>
  </si>
  <si>
    <t>04096095</t>
  </si>
  <si>
    <t>НЕ УКАЗАНО</t>
  </si>
  <si>
    <t xml:space="preserve"> </t>
  </si>
  <si>
    <t>182 10606033100000 110</t>
  </si>
  <si>
    <t>182 10606043100000 110</t>
  </si>
  <si>
    <t>Земельный налог с физических лиц, обладающих земельным участком,расположенным в границах сельских поселений</t>
  </si>
  <si>
    <t>182 10601030102100 110</t>
  </si>
  <si>
    <t>Земельный налог с организаций</t>
  </si>
  <si>
    <t>Земельный налог с организаций , обладающих земельным участком, расположенным в границах сельских поселений</t>
  </si>
  <si>
    <t xml:space="preserve">Земельный налог с физических лиц, </t>
  </si>
  <si>
    <t>182 10606040000000 110</t>
  </si>
  <si>
    <t>182 10102020011000 110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</si>
  <si>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</si>
  <si>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</si>
  <si>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</si>
  <si>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822 10804020011000 110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</si>
  <si>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</si>
  <si>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(суммыа платежа(перерасчеты,недоимка и задолженность по соответствующему платежу, в том числе по отмененномук)</t>
  </si>
  <si>
    <t>182 10500000000000000</t>
  </si>
  <si>
    <t>182 10503000010000 110</t>
  </si>
  <si>
    <t>182 10503010010000 110</t>
  </si>
  <si>
    <t>182 10606030000000 110</t>
  </si>
  <si>
    <t>Субвенции местным бюджетам на выполнение передаваемых полномочий субъектов Российской Федерации</t>
  </si>
  <si>
    <t>182 10601030104000 110</t>
  </si>
  <si>
    <t>182 10102030011000 110</t>
  </si>
  <si>
    <t>182 10102030012100 110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</si>
  <si>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</si>
  <si>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</si>
  <si>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</si>
  <si>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</si>
  <si>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</si>
  <si>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182 10102020012100 110</t>
  </si>
  <si>
    <t>182 10102030014000 110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</si>
  <si>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</si>
  <si>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</si>
  <si>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</si>
  <si>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Функционирование высшего должностного лица субъекта Российской Федерации и муниципального образования</t>
  </si>
  <si>
    <t xml:space="preserve">822 0503 1520088630 244 0225 </t>
  </si>
  <si>
    <t>822 0503 1520088630 244 0220</t>
  </si>
  <si>
    <t>822 0503 1520088630 244 0200</t>
  </si>
  <si>
    <t>822 0801 1530088830 244 0300</t>
  </si>
  <si>
    <t xml:space="preserve">822 1403 1540086210 540 0251 </t>
  </si>
  <si>
    <t>822 1403 1540086210 540 0200</t>
  </si>
  <si>
    <t>822 1403 1540086210 540 0000</t>
  </si>
  <si>
    <t xml:space="preserve">822 0503 1520088610 244 0300 </t>
  </si>
  <si>
    <t xml:space="preserve">822 0503 1520088610 244 0220 </t>
  </si>
  <si>
    <t xml:space="preserve">822 0503 1520088610 244 0200 </t>
  </si>
  <si>
    <t>822 0503 1520088610 111 0211</t>
  </si>
  <si>
    <t>822 0503 1520088610 110 0200</t>
  </si>
  <si>
    <t xml:space="preserve">822 0102 1920000200 121 0211 </t>
  </si>
  <si>
    <t xml:space="preserve">822 0102 1920000200 129 0213 </t>
  </si>
  <si>
    <t>*** 96000000000000 0000</t>
  </si>
  <si>
    <t xml:space="preserve">822 0104 1920000100 129 0213 </t>
  </si>
  <si>
    <t xml:space="preserve">822 0104 1920000100 121 0211 </t>
  </si>
  <si>
    <t xml:space="preserve">822 0104 1920000100 244 0300 </t>
  </si>
  <si>
    <t xml:space="preserve">822 0104 1920000100 244 0226 </t>
  </si>
  <si>
    <t xml:space="preserve">822 0104 1920000100 244 0225 </t>
  </si>
  <si>
    <t xml:space="preserve">822 0104 1920000100 244 0221 </t>
  </si>
  <si>
    <t xml:space="preserve">822 0104 1920000100 244 0220 </t>
  </si>
  <si>
    <t xml:space="preserve">822 0104 1920000100 244 0200 </t>
  </si>
  <si>
    <t>822 0111 1930000200 870 0200</t>
  </si>
  <si>
    <t xml:space="preserve">822 0409 1520088660 244 0220 </t>
  </si>
  <si>
    <t xml:space="preserve">822 0409 1520088660 244 0200 </t>
  </si>
  <si>
    <t xml:space="preserve">822 0203 1940051180 121 0211 </t>
  </si>
  <si>
    <t>822 0203 1940051180 129 0213</t>
  </si>
  <si>
    <t>Обеспечение первичных мер пожарной безопасности  (софинансирование)</t>
  </si>
  <si>
    <t>822 20210000000000 151</t>
  </si>
  <si>
    <t>822 0409 1520088660 244 0225</t>
  </si>
  <si>
    <t>822 01050201100000 500</t>
  </si>
  <si>
    <t>822 01050201100000 510</t>
  </si>
  <si>
    <t>822 01050201100000 600</t>
  </si>
  <si>
    <t>182 10102010013000 110</t>
  </si>
  <si>
    <t>822 0310 15100S4120 244 0226</t>
  </si>
  <si>
    <t>Пенсионное обеспечение</t>
  </si>
  <si>
    <t>Доплата к муниципальным пенсиям</t>
  </si>
  <si>
    <t>822 1001 1530082210 312 0200</t>
  </si>
  <si>
    <t>Социальное обеспечение</t>
  </si>
  <si>
    <t>822 0113 1940075140 244 0300</t>
  </si>
  <si>
    <t xml:space="preserve">822 0113 1940075140 000 0000 </t>
  </si>
  <si>
    <t xml:space="preserve">822 0104 1920000100 244 0343 </t>
  </si>
  <si>
    <t>822 0503 1520088610 244 0346</t>
  </si>
  <si>
    <t>822 0113 1940075140 244 0346</t>
  </si>
  <si>
    <t>822 1001 1530082210 312 0264</t>
  </si>
  <si>
    <t>822 11302065100000 130</t>
  </si>
  <si>
    <t>822 0503 1520088610 119 0213</t>
  </si>
  <si>
    <t>Доходы,поступающие в порядке возмещения расходов, понесенных в связи с эксплуатацией имущества сельских поселений.</t>
  </si>
  <si>
    <t>822 20230024107514 150</t>
  </si>
  <si>
    <t>822 20215001107601 150</t>
  </si>
  <si>
    <t>822 20215001108601 150</t>
  </si>
  <si>
    <t>822 20230000000000 150</t>
  </si>
  <si>
    <t>822 0409 15200S5080 244 0225</t>
  </si>
  <si>
    <t>822 0409 15200S5080 244 0220</t>
  </si>
  <si>
    <t>822 0409 15200S5080 244 0200</t>
  </si>
  <si>
    <t>822 20249999108602 150</t>
  </si>
  <si>
    <t>Софинансирование</t>
  </si>
  <si>
    <t>Увеличение стоимости основных средств</t>
  </si>
  <si>
    <t xml:space="preserve">822 0104 1920000100 244 0310 </t>
  </si>
  <si>
    <t>822 0104 1920000100 244 0346</t>
  </si>
  <si>
    <t>Уплата пени , штрафы</t>
  </si>
  <si>
    <t>822 0104 1920000100 853 0292</t>
  </si>
  <si>
    <t>Доходы, получаемые в виде арендной платы, а также средства от продажи права на заключение  договоров аренды за земли, находящиеся в собственности сельских поселений (за исключением  земельных участков  муниципальных бюджетных и автономных учреждений)</t>
  </si>
  <si>
    <t>822 11105025100000 120</t>
  </si>
  <si>
    <t>Работы, расходы на капитальный ремонт</t>
  </si>
  <si>
    <t>822 0409 15200S5090 244 0225</t>
  </si>
  <si>
    <t>822 0409 15200S5090 244 0220</t>
  </si>
  <si>
    <t>822 0409 15200S5090 244 0200</t>
  </si>
  <si>
    <t xml:space="preserve">Обеспечение первичных мер пожарной безопасности  </t>
  </si>
  <si>
    <t>822 0309 1930000300 244 0220</t>
  </si>
  <si>
    <t>822 0309 1930000300 244 0200</t>
  </si>
  <si>
    <t>Резервный фонд администрации Минусинского района</t>
  </si>
  <si>
    <t xml:space="preserve">822 0203 1940051180 244 0300 </t>
  </si>
  <si>
    <t>822 0203 1940051180 244 0310</t>
  </si>
  <si>
    <t>Прочие выплаты</t>
  </si>
  <si>
    <t>822 0104 1920000100 122 0212</t>
  </si>
  <si>
    <t xml:space="preserve">822 0102 1920000200 120 0210 </t>
  </si>
  <si>
    <t>822 0104 1920000100 120 0210</t>
  </si>
  <si>
    <t>822 0104 1920000100 120 0200</t>
  </si>
  <si>
    <t>822 0203 1940051180 120 0210</t>
  </si>
  <si>
    <t>822 0503 1520088610 110 0210</t>
  </si>
  <si>
    <t>Транспортные услуги</t>
  </si>
  <si>
    <t xml:space="preserve">822 0104 1920000100 244 0222 </t>
  </si>
  <si>
    <t>822 0113 1940075140 120 0210</t>
  </si>
  <si>
    <t>822 0113 1940075140 121 0211</t>
  </si>
  <si>
    <t>822 0113 1940075140 129 0213</t>
  </si>
  <si>
    <t>Дотации на выравнивание бюджетной обеспеченности (из краевого бюджета)</t>
  </si>
  <si>
    <t xml:space="preserve">822 0503 1520088630 853 0292 </t>
  </si>
  <si>
    <t>822 0503 15200L2990 244 0225</t>
  </si>
  <si>
    <t>822 0503 15200L2990 244 0220</t>
  </si>
  <si>
    <t>822 0503 15200L2990 244 0200</t>
  </si>
  <si>
    <t>Субсидии бюджетам сельских поселений на обустройство и восстановление воинских захоронений</t>
  </si>
  <si>
    <t>822 20225299100000 150</t>
  </si>
  <si>
    <t>100 10302231010000 110</t>
  </si>
  <si>
    <t>100 10302241010000 110</t>
  </si>
  <si>
    <t>100 10302251010000 110</t>
  </si>
  <si>
    <t>100 10302261010000 110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</si>
  <si>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 , устанвленным законом о федеральном бюджете в целях формирования дорожных фондов субъектов Российской федеоации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</si>
  <si>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</si>
  <si>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</si>
  <si>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</si>
  <si>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822 10804020010000 110</t>
  </si>
  <si>
    <t>ДОХОЫ ОТ ИСПОЛЬЗОВАНИЯ ИМУЩЕСТВА, НАХОДЯЩЕГОСЯ В ГОСУДАРСТВЕННОЙ И МУНИЦИПАЛЬНОЙ СОБСТВЕННОСТИ</t>
  </si>
  <si>
    <t>822 11100000000000  000</t>
  </si>
  <si>
    <t>Доходы 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</si>
  <si>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822 11105020000000 120</t>
  </si>
  <si>
    <t>822 11302060000000 130</t>
  </si>
  <si>
    <t>822 11602020020000 140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</si>
  <si>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</si>
  <si>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822 11602000020000140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</si>
  <si>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</si>
  <si>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</si>
  <si>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обеспеченности( из районного бюджета)</t>
  </si>
  <si>
    <t>Субсидии бюджетам бюджетной системы Российской Федерации (межбюджетные субсидии)</t>
  </si>
  <si>
    <t>822 20220000000000 150</t>
  </si>
  <si>
    <t>Прочие субсидии</t>
  </si>
  <si>
    <t>822 20229999100000 150</t>
  </si>
  <si>
    <t>822 20229999000000 150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</si>
  <si>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</si>
  <si>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выплаиы и выплаиы,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</si>
  <si>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822 20229999101049 150</t>
  </si>
  <si>
    <t>Прочие субсидии бюджетам сельских поселений (на обеспечение первичных мер пожарной безопасности)</t>
  </si>
  <si>
    <t>822 20229999107412 150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</si>
  <si>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</si>
  <si>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822 20229999107509 150</t>
  </si>
  <si>
    <t>Субвенции бюджетам бюджетной системы Российской Федерации</t>
  </si>
  <si>
    <t>822 20230024000000 150</t>
  </si>
  <si>
    <t>Субвенции бюджетам сельских поселений на выполнение передаваемых полномочий субъектов Российской Федерации</t>
  </si>
  <si>
    <t>822 20230024100000 150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</si>
  <si>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№8-3170))</t>
  </si>
  <si>
    <t>822 20235118000000 150</t>
  </si>
  <si>
    <t>Иные межбюджетные трансферты</t>
  </si>
  <si>
    <t>Прочие межбюджетные трансферты, передаваемые бюджетам</t>
  </si>
  <si>
    <t>822 20249999000000 150</t>
  </si>
  <si>
    <t>Прочие межбюджетные трансферты, передаваемые бюджетам сельских поселений</t>
  </si>
  <si>
    <t>822 20249999100000 150</t>
  </si>
  <si>
    <t>Прочие межбюджетные трансферты , передаваемые бюджетам сельских поселений (на поддержку мер по обеспечению сбалансированности бюджетов из районного бюджета)</t>
  </si>
  <si>
    <t>822 0310 15100S4120 244 0225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</si>
  <si>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</si>
  <si>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822 20249999100020 150</t>
  </si>
  <si>
    <t>822 0104 1920000100 122 0226</t>
  </si>
  <si>
    <t>822 0309 1930000300 244 0226</t>
  </si>
  <si>
    <t>Прочие субсидии бюджетам 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</si>
  <si>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822 20229999101060 150</t>
  </si>
  <si>
    <t>822  0409 152R310601 244 0200</t>
  </si>
  <si>
    <t>822  0409 152R310601 244 0220</t>
  </si>
  <si>
    <t>822  0409 152R310601 244 0225</t>
  </si>
  <si>
    <t xml:space="preserve">822 0104 1920000100 121 0266 </t>
  </si>
  <si>
    <t xml:space="preserve">822 0503 1520088630 853 0291 </t>
  </si>
  <si>
    <t>822 05031520088730 244 0225</t>
  </si>
  <si>
    <t>Благоустройство  (памятник)</t>
  </si>
  <si>
    <t>822 1403 1960052990 540 0251</t>
  </si>
  <si>
    <t>Софинансирование на расходы на реализацию мероприятий ППМИ</t>
  </si>
  <si>
    <t>822 0503 15200S6410 244 0225</t>
  </si>
  <si>
    <t>Софинансирование за счет поступления от юридических лиц</t>
  </si>
  <si>
    <t>Софинансирование за счет поступления от граждан</t>
  </si>
  <si>
    <t>Софинансирование  в части передачи полномочий</t>
  </si>
  <si>
    <t>Выплата пособия по временной нетрудоспособности за счет средств работодателя за первые три дня</t>
  </si>
  <si>
    <t>Получение кредитов от других бюджетов бюджетной системы РФ бюджетам сельских поселений в валюте РФ</t>
  </si>
  <si>
    <t>822 01030100100000 710</t>
  </si>
  <si>
    <t>Погашение кредитов от других бюджетов бюджетной системы РФ в валюте РФ</t>
  </si>
  <si>
    <t>822 01030100100000 810</t>
  </si>
  <si>
    <t>822 0503 15200S6410 244 0200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</si>
  <si>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</si>
  <si>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822 20229999101036 150</t>
  </si>
  <si>
    <t>Субсидии бюджетам сельских поселений за счет средств краевого бюджета на осуществление расходов, направленных на реализацию мероприятий по поддержке местных инициатив поселениями района в рамках других непрограммных расходов.</t>
  </si>
  <si>
    <t>822 20229999107641 150</t>
  </si>
  <si>
    <t>822 0409 1520088660 244 0346</t>
  </si>
  <si>
    <t>822 0409 1520088660 244 0300</t>
  </si>
  <si>
    <t>822 20405099107641 150</t>
  </si>
  <si>
    <t>822 0310 15100S4120 360 0296</t>
  </si>
  <si>
    <t xml:space="preserve">822 0503 1520088630 244 0226 </t>
  </si>
  <si>
    <t>Прочие безвозмездные поступления от негосударственных организаций в бюджеты сельских поселений (ППМИ)</t>
  </si>
  <si>
    <t>Прочие безвозмездные поступления в бьюджеты сельских поселений (ППМИ)</t>
  </si>
  <si>
    <t>822 20705030107641 150</t>
  </si>
  <si>
    <t>822 20200000000000 150</t>
  </si>
  <si>
    <t>Подготовка и проведение выборов в органы местного самоуправления</t>
  </si>
  <si>
    <t>Прочие межбюджетные трансферты, передаваемые бюджетам сельских поселениц (за содействие развитию налогового потенциала)</t>
  </si>
  <si>
    <t>822 20249999107745 150</t>
  </si>
  <si>
    <t>182 10102010012100 110</t>
  </si>
  <si>
    <t>822 0104 1920000100 120 0000</t>
  </si>
  <si>
    <t xml:space="preserve">822 0102 1920000200 120 0000 </t>
  </si>
  <si>
    <t>822 0104 1920000100 240 0000</t>
  </si>
  <si>
    <t>822 0104 1920000100 850 0000</t>
  </si>
  <si>
    <t>Расходы за содействие развитию налогового потенциала</t>
  </si>
  <si>
    <t>Резервные фонды</t>
  </si>
  <si>
    <t>822 0111 1930000200 870 0000</t>
  </si>
  <si>
    <t xml:space="preserve">822 0113 1940000300 850 0000 </t>
  </si>
  <si>
    <t xml:space="preserve">822 0203 1940051180 120 0000 </t>
  </si>
  <si>
    <t>822 0203 1940051180 120 0200</t>
  </si>
  <si>
    <t xml:space="preserve">822 0203 1940051180 240 0000 </t>
  </si>
  <si>
    <t>822 0309 1930000300 240 0000</t>
  </si>
  <si>
    <t>822 0310 15100S4120 240 0000</t>
  </si>
  <si>
    <t>822 0310 15100S4120 000 0000</t>
  </si>
  <si>
    <t>822 0409 15200S5080 240 0000</t>
  </si>
  <si>
    <t xml:space="preserve">822 0409 1520088660 240 0000 </t>
  </si>
  <si>
    <t>822 0409 15200S5090 240 0000</t>
  </si>
  <si>
    <t>822  0409 152R310601 240 0000</t>
  </si>
  <si>
    <t>822 0503 1520077450 240 0000</t>
  </si>
  <si>
    <t>822 0503 1520077450 244 0225</t>
  </si>
  <si>
    <t>822 0503 1520088610 240 0000</t>
  </si>
  <si>
    <t>822 0503 1520088610 110 0000</t>
  </si>
  <si>
    <t>822 0503 1520088630 000 0000</t>
  </si>
  <si>
    <t>822 05031520088730 240 0000</t>
  </si>
  <si>
    <t>822 0503 15200L2990 240 0000</t>
  </si>
  <si>
    <t>822 0503 15200S6410 240 0000</t>
  </si>
  <si>
    <t>822 0801 1530088830 240 0000</t>
  </si>
  <si>
    <t>822 1001 1530082210 310 0000</t>
  </si>
  <si>
    <t>822 1403 1960052990 540 0000</t>
  </si>
  <si>
    <t>822 0412 1540088910 240 0000</t>
  </si>
  <si>
    <t>822 0412 1540088910 244 0200</t>
  </si>
  <si>
    <t>822 0412 1540088910 244 0220</t>
  </si>
  <si>
    <t>822 0412 1540088910 244 0226</t>
  </si>
  <si>
    <t>Выполнение кадастровых работ по образованию земельных участков из земель государственной (муниципальной) собственности</t>
  </si>
  <si>
    <t>822 0409 1520088660 244 0226</t>
  </si>
  <si>
    <t>822 20229999101035 150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</si>
  <si>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</si>
  <si>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822 0203 1940051180 244 0346</t>
  </si>
  <si>
    <t>822 0309 1510088540 240 0000</t>
  </si>
  <si>
    <t>822 0309 1510088540 244 0200</t>
  </si>
  <si>
    <t>822 0309 1510088540 244 0220</t>
  </si>
  <si>
    <t>822 0309 1510088540 244 0226</t>
  </si>
  <si>
    <t>822 0409 1520088790 240 0000</t>
  </si>
  <si>
    <t>822 0409 1520088790 244 0200</t>
  </si>
  <si>
    <t>822 0409 1520088790 244 0220</t>
  </si>
  <si>
    <t>822 0409 1520088790 244 0225</t>
  </si>
  <si>
    <t xml:space="preserve">822 0102 1920000200 122 0211 </t>
  </si>
  <si>
    <t>822 0310 15100S4120 244 0346</t>
  </si>
  <si>
    <t>822 0503 1520088610 111 0266</t>
  </si>
  <si>
    <t>822 11700000000000 000</t>
  </si>
  <si>
    <t>ПРОЧИЕ НЕНАЛОГОВЫЕ ДОХОДЫ</t>
  </si>
  <si>
    <t>822 11701000020000180</t>
  </si>
  <si>
    <t>Невыясненные поступления</t>
  </si>
  <si>
    <t>822 11701050100000180</t>
  </si>
  <si>
    <t>Невыясненные поступления, зачисляемые в бюджеты поселений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</si>
  <si>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</si>
  <si>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822 11302995100900130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</si>
  <si>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</si>
  <si>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822 20249999102724 150</t>
  </si>
  <si>
    <t xml:space="preserve">822 0104 1920000100 247 0223 </t>
  </si>
  <si>
    <t>822 0111 1930000200 870 0297</t>
  </si>
  <si>
    <t>822 0113 1940000300 853 0297</t>
  </si>
  <si>
    <t xml:space="preserve">822 0203 1940051180 247 0200 </t>
  </si>
  <si>
    <t xml:space="preserve">822 0203 1940051180 247 0220 </t>
  </si>
  <si>
    <t xml:space="preserve">822 0203 1940051180 247 0223 </t>
  </si>
  <si>
    <t>822 0503 1520088610 247 0223</t>
  </si>
  <si>
    <t>Молодежная политика</t>
  </si>
  <si>
    <t>822 0707 1530088810 240 0000</t>
  </si>
  <si>
    <t>822 07071530088810 244 0225</t>
  </si>
  <si>
    <t>Прочие  межбюджетные трансферты, передаваемые бюджетам сельских поселений (из резервного фонда администрации Минусинского района)</t>
  </si>
  <si>
    <t>822 0310 11930000300 240 0000</t>
  </si>
  <si>
    <t>822 0310 1930000300 244 0200</t>
  </si>
  <si>
    <t>822 0310 1930000300 244 0220</t>
  </si>
  <si>
    <t>822 0310 1930000300 244 0226</t>
  </si>
  <si>
    <t xml:space="preserve">822 0104 1920000100 247 0220 </t>
  </si>
  <si>
    <t xml:space="preserve">822 0104 1920000100 247 0200 </t>
  </si>
  <si>
    <t xml:space="preserve">822 0503 1520088610 247 0220 </t>
  </si>
  <si>
    <t xml:space="preserve">822 0503 1520088610 247 0200 </t>
  </si>
  <si>
    <t>822 0503 1520088630 850 0000</t>
  </si>
  <si>
    <t>822 0503 1520088630 853 0291</t>
  </si>
  <si>
    <t>Налоги, пошлины и сборы</t>
  </si>
  <si>
    <t>Прочие межбюджетные трансферты, передаваемые бюджетам сельских поселений (за содействие развитию налогового потенциала)</t>
  </si>
  <si>
    <t>Гражданская оборона</t>
  </si>
  <si>
    <t>Прочие доходы от компенсации затрат бюджетов сельских поселений (возврат дебиторской задолженности прошлых лет за счет средствместного бюджета)</t>
  </si>
  <si>
    <t>822 0801 1530088830 244 0349</t>
  </si>
  <si>
    <t>822 11302995100400130</t>
  </si>
  <si>
    <t>822 0409 15200S5080 244 0226</t>
  </si>
  <si>
    <t>822 0409 15200S5080 244 0300</t>
  </si>
  <si>
    <t>822 0409 15200S5080 244 0346</t>
  </si>
  <si>
    <t>822 11302995100000130</t>
  </si>
  <si>
    <t>822 0310 15100S4120 244 0310</t>
  </si>
  <si>
    <t xml:space="preserve">823 0104 1920000100 244 0226 </t>
  </si>
  <si>
    <t xml:space="preserve">824 0104 1920000100 244 0227 </t>
  </si>
  <si>
    <t>823 0104 1920000100 853 0292</t>
  </si>
  <si>
    <t>824 0104 1920000100 853 0292</t>
  </si>
  <si>
    <t>825 0104 1920000100 853 0292</t>
  </si>
  <si>
    <t>826 0104 1920000100 853 0292</t>
  </si>
  <si>
    <t>827 0104 1920000100 853 0295</t>
  </si>
  <si>
    <t>822 0503 1520088610 244 0225</t>
  </si>
  <si>
    <t>822 0503 1520088620 000 0000</t>
  </si>
  <si>
    <t>822 0503 1520088620 244 0200</t>
  </si>
  <si>
    <t>822 0503 1520088620 244 0220</t>
  </si>
  <si>
    <t xml:space="preserve">822 0503 1520088620 244 0225 </t>
  </si>
  <si>
    <t>822 0104 1920000101 120 0000</t>
  </si>
  <si>
    <t>822 0104 1920000101 121 0211</t>
  </si>
  <si>
    <t>822 0104 1920000101 129 0213</t>
  </si>
  <si>
    <t>822 0104 1920000888 120 0000</t>
  </si>
  <si>
    <t>822 0104 1920000888 121 0211</t>
  </si>
  <si>
    <t>822 0104 1920000888 129 0213</t>
  </si>
  <si>
    <t>822</t>
  </si>
  <si>
    <t>822 20249999107412 150</t>
  </si>
  <si>
    <t>822 20249999107508 150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</si>
  <si>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</si>
  <si>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822 0503 15202S6410 244 0226</t>
  </si>
  <si>
    <t>822 0503 15203S6410 244 0226</t>
  </si>
  <si>
    <t>822 11400000000000 000</t>
  </si>
  <si>
    <t>822 11406020000000430</t>
  </si>
  <si>
    <t>822 11406025100000430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</si>
  <si>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</si>
  <si>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</si>
  <si>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</si>
  <si>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822 0503 1520088620 244 0226 </t>
  </si>
  <si>
    <t>822 07071530088810 244 0346</t>
  </si>
  <si>
    <t>на 01 октября 2022 г.</t>
  </si>
  <si>
    <t xml:space="preserve"> Глава сельсовета :                        _______________             О.В. Бакулина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</si>
</sst>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8"/>
      <color rgb="FFFF0000"/>
      <name val="Arial Cyr"/>
      <charset val="204"/>
    </font>
    <font>
      <sz val="8"/>
      <color rgb="FFFFFF00"/>
      <name val="Arial Cyr"/>
      <charset val="204"/>
    </font>
    <font>
      <b/>
      <sz val="8"/>
      <color rgb="FFFFFF00"/>
      <name val="Arial Cyr"/>
      <charset val="204"/>
    </font>
    <font>
      <sz val="8"/>
      <color rgb="FFFFC000"/>
      <name val="Arial Cyr"/>
      <family val="2"/>
      <charset val="204"/>
    </font>
    <font>
      <sz val="8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0" fontId="0" fillId="0" borderId="19" xfId="0" applyBorder="1"/>
    <xf numFmtId="0" fontId="0" fillId="0" borderId="21" xfId="0" applyBorder="1"/>
    <xf numFmtId="0" fontId="0" fillId="0" borderId="23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31" xfId="0" applyNumberFormat="1" applyBorder="1"/>
    <xf numFmtId="0" fontId="0" fillId="0" borderId="31" xfId="0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1" xfId="0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24" xfId="0" applyFont="1" applyBorder="1"/>
    <xf numFmtId="165" fontId="1" fillId="0" borderId="25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9" fontId="4" fillId="2" borderId="15" xfId="0" applyNumberFormat="1" applyFont="1" applyFill="1" applyBorder="1" applyAlignment="1">
      <alignment horizontal="center" wrapText="1"/>
    </xf>
    <xf numFmtId="49" fontId="4" fillId="2" borderId="26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left" wrapText="1"/>
    </xf>
    <xf numFmtId="4" fontId="4" fillId="2" borderId="22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wrapText="1"/>
    </xf>
    <xf numFmtId="0" fontId="0" fillId="2" borderId="0" xfId="0" applyFill="1"/>
    <xf numFmtId="49" fontId="1" fillId="2" borderId="17" xfId="0" applyNumberFormat="1" applyFont="1" applyFill="1" applyBorder="1" applyAlignment="1">
      <alignment horizontal="left" wrapText="1"/>
    </xf>
    <xf numFmtId="49" fontId="2" fillId="2" borderId="26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49" fontId="4" fillId="3" borderId="17" xfId="0" applyNumberFormat="1" applyFont="1" applyFill="1" applyBorder="1" applyAlignment="1">
      <alignment horizontal="left" wrapText="1"/>
    </xf>
    <xf numFmtId="4" fontId="2" fillId="2" borderId="16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0" fillId="0" borderId="0" xfId="0" applyNumberFormat="1"/>
    <xf numFmtId="49" fontId="4" fillId="0" borderId="17" xfId="0" applyNumberFormat="1" applyFont="1" applyFill="1" applyBorder="1" applyAlignment="1">
      <alignment horizontal="left" wrapText="1"/>
    </xf>
    <xf numFmtId="0" fontId="0" fillId="0" borderId="0" xfId="0" applyFont="1"/>
    <xf numFmtId="4" fontId="5" fillId="2" borderId="16" xfId="0" applyNumberFormat="1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left" wrapText="1"/>
    </xf>
    <xf numFmtId="49" fontId="4" fillId="2" borderId="25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0" fillId="0" borderId="0" xfId="0" applyFill="1"/>
    <xf numFmtId="4" fontId="1" fillId="0" borderId="2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43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/>
    <xf numFmtId="4" fontId="1" fillId="3" borderId="22" xfId="0" applyNumberFormat="1" applyFont="1" applyFill="1" applyBorder="1" applyAlignment="1">
      <alignment horizontal="right"/>
    </xf>
    <xf numFmtId="49" fontId="1" fillId="3" borderId="25" xfId="0" applyNumberFormat="1" applyFont="1" applyFill="1" applyBorder="1" applyAlignment="1">
      <alignment horizontal="left" wrapText="1"/>
    </xf>
    <xf numFmtId="4" fontId="4" fillId="3" borderId="22" xfId="0" applyNumberFormat="1" applyFont="1" applyFill="1" applyBorder="1" applyAlignment="1">
      <alignment horizontal="right"/>
    </xf>
    <xf numFmtId="4" fontId="1" fillId="3" borderId="12" xfId="0" applyNumberFormat="1" applyFont="1" applyFill="1" applyBorder="1" applyAlignment="1">
      <alignment horizontal="right"/>
    </xf>
    <xf numFmtId="4" fontId="2" fillId="3" borderId="22" xfId="0" applyNumberFormat="1" applyFont="1" applyFill="1" applyBorder="1" applyAlignment="1">
      <alignment horizontal="right"/>
    </xf>
    <xf numFmtId="4" fontId="1" fillId="3" borderId="16" xfId="0" applyNumberFormat="1" applyFont="1" applyFill="1" applyBorder="1" applyAlignment="1">
      <alignment horizontal="right"/>
    </xf>
    <xf numFmtId="49" fontId="1" fillId="3" borderId="26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right"/>
    </xf>
    <xf numFmtId="49" fontId="1" fillId="3" borderId="17" xfId="0" applyNumberFormat="1" applyFont="1" applyFill="1" applyBorder="1" applyAlignment="1">
      <alignment horizontal="left" wrapText="1"/>
    </xf>
    <xf numFmtId="49" fontId="7" fillId="4" borderId="25" xfId="0" applyNumberFormat="1" applyFont="1" applyFill="1" applyBorder="1" applyAlignment="1">
      <alignment horizontal="left" wrapText="1"/>
    </xf>
    <xf numFmtId="49" fontId="7" fillId="4" borderId="20" xfId="0" applyNumberFormat="1" applyFont="1" applyFill="1" applyBorder="1" applyAlignment="1">
      <alignment horizontal="center" wrapText="1"/>
    </xf>
    <xf numFmtId="49" fontId="7" fillId="4" borderId="10" xfId="0" applyNumberFormat="1" applyFont="1" applyFill="1" applyBorder="1" applyAlignment="1">
      <alignment horizontal="center"/>
    </xf>
    <xf numFmtId="4" fontId="7" fillId="4" borderId="22" xfId="0" applyNumberFormat="1" applyFont="1" applyFill="1" applyBorder="1" applyAlignment="1">
      <alignment horizontal="right"/>
    </xf>
    <xf numFmtId="4" fontId="7" fillId="4" borderId="12" xfId="0" applyNumberFormat="1" applyFont="1" applyFill="1" applyBorder="1" applyAlignment="1">
      <alignment horizontal="right"/>
    </xf>
    <xf numFmtId="49" fontId="6" fillId="4" borderId="25" xfId="0" applyNumberFormat="1" applyFont="1" applyFill="1" applyBorder="1" applyAlignment="1">
      <alignment horizontal="left" wrapText="1"/>
    </xf>
    <xf numFmtId="49" fontId="6" fillId="4" borderId="20" xfId="0" applyNumberFormat="1" applyFont="1" applyFill="1" applyBorder="1" applyAlignment="1">
      <alignment horizontal="center" wrapText="1"/>
    </xf>
    <xf numFmtId="49" fontId="6" fillId="4" borderId="10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right"/>
    </xf>
    <xf numFmtId="4" fontId="6" fillId="4" borderId="12" xfId="0" applyNumberFormat="1" applyFont="1" applyFill="1" applyBorder="1" applyAlignment="1">
      <alignment horizontal="right"/>
    </xf>
    <xf numFmtId="49" fontId="1" fillId="0" borderId="32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9" fillId="3" borderId="22" xfId="0" applyNumberFormat="1" applyFont="1" applyFill="1" applyBorder="1" applyAlignment="1">
      <alignment horizontal="right"/>
    </xf>
    <xf numFmtId="4" fontId="8" fillId="3" borderId="12" xfId="0" applyNumberFormat="1" applyFont="1" applyFill="1" applyBorder="1" applyAlignment="1">
      <alignment horizontal="right"/>
    </xf>
    <xf numFmtId="4" fontId="2" fillId="3" borderId="10" xfId="0" applyNumberFormat="1" applyFont="1" applyFill="1" applyBorder="1" applyAlignment="1">
      <alignment horizontal="right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111"/>
  <sheetViews>
    <sheetView showGridLines="0" view="pageBreakPreview" topLeftCell="A7" zoomScale="140" zoomScaleNormal="100" zoomScaleSheetLayoutView="140" workbookViewId="0">
      <selection activeCell="C103" sqref="C103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140625" hidden="1" customWidth="1"/>
    <col min="8" max="8" width="13.28515625" customWidth="1"/>
  </cols>
  <sheetData>
    <row r="1" spans="1:7" ht="15" x14ac:dyDescent="0.25">
      <c r="A1" s="186"/>
      <c r="B1" s="186"/>
      <c r="C1" s="186"/>
      <c r="D1" s="186"/>
      <c r="E1" s="3"/>
      <c r="F1" s="4"/>
      <c r="G1" s="1" t="s">
        <v>31</v>
      </c>
    </row>
    <row r="2" spans="1:7" ht="15.75" thickBot="1" x14ac:dyDescent="0.3">
      <c r="A2" s="186" t="s">
        <v>28</v>
      </c>
      <c r="B2" s="186"/>
      <c r="C2" s="186"/>
      <c r="D2" s="186"/>
      <c r="E2" s="29"/>
      <c r="F2" s="10" t="s">
        <v>3</v>
      </c>
    </row>
    <row r="3" spans="1:7" x14ac:dyDescent="0.2">
      <c r="A3" s="2"/>
      <c r="B3" s="2"/>
      <c r="C3" s="2"/>
      <c r="D3" s="1"/>
      <c r="E3" s="30" t="s">
        <v>9</v>
      </c>
      <c r="F3" s="7" t="s">
        <v>16</v>
      </c>
      <c r="G3" s="1" t="s">
        <v>39</v>
      </c>
    </row>
    <row r="4" spans="1:7" x14ac:dyDescent="0.2">
      <c r="A4" s="187" t="s">
        <v>471</v>
      </c>
      <c r="B4" s="187"/>
      <c r="C4" s="187"/>
      <c r="D4" s="187"/>
      <c r="E4" s="34" t="s">
        <v>8</v>
      </c>
      <c r="F4" s="22">
        <v>44835</v>
      </c>
      <c r="G4" s="1" t="s">
        <v>32</v>
      </c>
    </row>
    <row r="5" spans="1:7" x14ac:dyDescent="0.2">
      <c r="A5" s="2"/>
      <c r="B5" s="2"/>
      <c r="C5" s="2"/>
      <c r="D5" s="1"/>
      <c r="E5" s="34" t="s">
        <v>6</v>
      </c>
      <c r="F5" s="25" t="s">
        <v>130</v>
      </c>
      <c r="G5" s="1" t="s">
        <v>36</v>
      </c>
    </row>
    <row r="6" spans="1:7" x14ac:dyDescent="0.2">
      <c r="A6" s="6" t="s">
        <v>23</v>
      </c>
      <c r="B6" s="188" t="s">
        <v>33</v>
      </c>
      <c r="C6" s="189"/>
      <c r="D6" s="189"/>
      <c r="E6" s="34" t="s">
        <v>24</v>
      </c>
      <c r="F6" s="25" t="s">
        <v>457</v>
      </c>
      <c r="G6" s="1" t="s">
        <v>37</v>
      </c>
    </row>
    <row r="7" spans="1:7" x14ac:dyDescent="0.2">
      <c r="A7" s="6" t="s">
        <v>14</v>
      </c>
      <c r="B7" s="185" t="s">
        <v>34</v>
      </c>
      <c r="C7" s="185"/>
      <c r="D7" s="185"/>
      <c r="E7" s="34" t="s">
        <v>30</v>
      </c>
      <c r="F7" s="35" t="s">
        <v>129</v>
      </c>
    </row>
    <row r="8" spans="1:7" x14ac:dyDescent="0.2">
      <c r="A8" s="6" t="s">
        <v>17</v>
      </c>
      <c r="B8" s="6"/>
      <c r="C8" s="6"/>
      <c r="D8" s="5"/>
      <c r="E8" s="34"/>
      <c r="F8" s="8"/>
    </row>
    <row r="9" spans="1:7" ht="13.5" thickBot="1" x14ac:dyDescent="0.25">
      <c r="A9" s="6" t="s">
        <v>35</v>
      </c>
      <c r="B9" s="6"/>
      <c r="C9" s="16"/>
      <c r="D9" s="5"/>
      <c r="E9" s="34" t="s">
        <v>7</v>
      </c>
      <c r="F9" s="9" t="s">
        <v>0</v>
      </c>
      <c r="G9" s="1" t="s">
        <v>38</v>
      </c>
    </row>
    <row r="10" spans="1:7" ht="20.25" customHeight="1" thickBot="1" x14ac:dyDescent="0.3">
      <c r="A10" s="193" t="s">
        <v>21</v>
      </c>
      <c r="B10" s="193"/>
      <c r="C10" s="193"/>
      <c r="D10" s="193"/>
      <c r="E10" s="24"/>
      <c r="F10" s="11"/>
    </row>
    <row r="11" spans="1:7" ht="4.3499999999999996" customHeight="1" x14ac:dyDescent="0.2">
      <c r="A11" s="194" t="s">
        <v>4</v>
      </c>
      <c r="B11" s="197" t="s">
        <v>11</v>
      </c>
      <c r="C11" s="197" t="s">
        <v>25</v>
      </c>
      <c r="D11" s="200" t="s">
        <v>18</v>
      </c>
      <c r="E11" s="200" t="s">
        <v>12</v>
      </c>
      <c r="F11" s="190" t="s">
        <v>15</v>
      </c>
    </row>
    <row r="12" spans="1:7" ht="3.6" customHeight="1" x14ac:dyDescent="0.2">
      <c r="A12" s="195"/>
      <c r="B12" s="198"/>
      <c r="C12" s="198"/>
      <c r="D12" s="201"/>
      <c r="E12" s="201"/>
      <c r="F12" s="191"/>
    </row>
    <row r="13" spans="1:7" ht="3" customHeight="1" x14ac:dyDescent="0.2">
      <c r="A13" s="195"/>
      <c r="B13" s="198"/>
      <c r="C13" s="198"/>
      <c r="D13" s="201"/>
      <c r="E13" s="201"/>
      <c r="F13" s="191"/>
    </row>
    <row r="14" spans="1:7" ht="3" customHeight="1" x14ac:dyDescent="0.2">
      <c r="A14" s="195"/>
      <c r="B14" s="198"/>
      <c r="C14" s="198"/>
      <c r="D14" s="201"/>
      <c r="E14" s="201"/>
      <c r="F14" s="191"/>
    </row>
    <row r="15" spans="1:7" ht="3" customHeight="1" x14ac:dyDescent="0.2">
      <c r="A15" s="195"/>
      <c r="B15" s="198"/>
      <c r="C15" s="198"/>
      <c r="D15" s="201"/>
      <c r="E15" s="201"/>
      <c r="F15" s="191"/>
    </row>
    <row r="16" spans="1:7" ht="3" customHeight="1" x14ac:dyDescent="0.2">
      <c r="A16" s="195"/>
      <c r="B16" s="198"/>
      <c r="C16" s="198"/>
      <c r="D16" s="201"/>
      <c r="E16" s="201"/>
      <c r="F16" s="191"/>
    </row>
    <row r="17" spans="1:8" ht="23.45" customHeight="1" x14ac:dyDescent="0.2">
      <c r="A17" s="196"/>
      <c r="B17" s="199"/>
      <c r="C17" s="199"/>
      <c r="D17" s="202"/>
      <c r="E17" s="202"/>
      <c r="F17" s="192"/>
    </row>
    <row r="18" spans="1:8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3" t="s">
        <v>2</v>
      </c>
      <c r="F18" s="20" t="s">
        <v>13</v>
      </c>
    </row>
    <row r="19" spans="1:8" x14ac:dyDescent="0.2">
      <c r="A19" s="39" t="s">
        <v>5</v>
      </c>
      <c r="B19" s="36" t="s">
        <v>10</v>
      </c>
      <c r="C19" s="76" t="s">
        <v>40</v>
      </c>
      <c r="D19" s="126">
        <f>D21+D77</f>
        <v>10648105</v>
      </c>
      <c r="E19" s="127">
        <f>E21+E77</f>
        <v>7977403.4400000004</v>
      </c>
      <c r="F19" s="126">
        <f>IF(OR(D19="-",E19=D19),"-",D19-IF(E19="-",0,E19))</f>
        <v>2670701.5599999996</v>
      </c>
      <c r="H19" s="128">
        <f>D19-E19</f>
        <v>2670701.5599999996</v>
      </c>
    </row>
    <row r="20" spans="1:8" x14ac:dyDescent="0.2">
      <c r="A20" s="48" t="s">
        <v>41</v>
      </c>
      <c r="B20" s="42"/>
      <c r="C20" s="78"/>
      <c r="D20" s="44"/>
      <c r="E20" s="44"/>
      <c r="F20" s="46"/>
    </row>
    <row r="21" spans="1:8" x14ac:dyDescent="0.2">
      <c r="A21" s="49" t="s">
        <v>42</v>
      </c>
      <c r="B21" s="43" t="s">
        <v>10</v>
      </c>
      <c r="C21" s="79" t="s">
        <v>43</v>
      </c>
      <c r="D21" s="88">
        <f>D22+D37+D43+D46+D57+D60+D63+D71+D65</f>
        <v>2058075</v>
      </c>
      <c r="E21" s="88">
        <f>E22+E37+E43+E46+E57+E60+E63+E71+E65+E74+E68</f>
        <v>1011579.4400000001</v>
      </c>
      <c r="F21" s="90">
        <f>IF(OR(D21="-",E21=D21),"-",D21-IF(E21="-",0,E21))</f>
        <v>1046495.5599999999</v>
      </c>
    </row>
    <row r="22" spans="1:8" x14ac:dyDescent="0.2">
      <c r="A22" s="49" t="s">
        <v>44</v>
      </c>
      <c r="B22" s="43" t="s">
        <v>10</v>
      </c>
      <c r="C22" s="87" t="s">
        <v>45</v>
      </c>
      <c r="D22" s="88">
        <f>D23</f>
        <v>213210</v>
      </c>
      <c r="E22" s="88">
        <f>E23</f>
        <v>102497.04000000001</v>
      </c>
      <c r="F22" s="90">
        <f>IF(OR(D22="-",E22=D22),"-",D22-IF(E22="-",0,E22))</f>
        <v>110712.95999999999</v>
      </c>
    </row>
    <row r="23" spans="1:8" x14ac:dyDescent="0.2">
      <c r="A23" s="49" t="s">
        <v>46</v>
      </c>
      <c r="B23" s="43" t="s">
        <v>10</v>
      </c>
      <c r="C23" s="79" t="s">
        <v>47</v>
      </c>
      <c r="D23" s="45">
        <f>FIO+D28+D32</f>
        <v>213210</v>
      </c>
      <c r="E23" s="45">
        <f>E24+E28+E32</f>
        <v>102497.04000000001</v>
      </c>
      <c r="F23" s="47">
        <f>D23-E23</f>
        <v>110712.95999999999</v>
      </c>
    </row>
    <row r="24" spans="1:8" ht="71.25" customHeight="1" x14ac:dyDescent="0.2">
      <c r="A24" s="101" t="s">
        <v>160</v>
      </c>
      <c r="B24" s="43" t="s">
        <v>10</v>
      </c>
      <c r="C24" s="94" t="s">
        <v>48</v>
      </c>
      <c r="D24" s="54">
        <v>209000</v>
      </c>
      <c r="E24" s="54">
        <f>E25+E26+E27</f>
        <v>94770.44</v>
      </c>
      <c r="F24" s="47">
        <f>FIO-E24</f>
        <v>114229.56</v>
      </c>
    </row>
    <row r="25" spans="1:8" ht="90" x14ac:dyDescent="0.2">
      <c r="A25" s="92" t="s">
        <v>49</v>
      </c>
      <c r="B25" s="43" t="s">
        <v>10</v>
      </c>
      <c r="C25" s="79" t="s">
        <v>50</v>
      </c>
      <c r="D25" s="45"/>
      <c r="E25" s="45">
        <v>94236.61</v>
      </c>
      <c r="F25" s="47">
        <f t="shared" ref="F25:F36" si="0">D25-E25</f>
        <v>-94236.61</v>
      </c>
    </row>
    <row r="26" spans="1:8" ht="71.25" customHeight="1" x14ac:dyDescent="0.2">
      <c r="A26" s="92" t="s">
        <v>163</v>
      </c>
      <c r="B26" s="43" t="s">
        <v>10</v>
      </c>
      <c r="C26" s="79" t="s">
        <v>347</v>
      </c>
      <c r="D26" s="45"/>
      <c r="E26" s="45">
        <v>158.07</v>
      </c>
      <c r="F26" s="47">
        <f t="shared" si="0"/>
        <v>-158.07</v>
      </c>
    </row>
    <row r="27" spans="1:8" ht="72.75" customHeight="1" x14ac:dyDescent="0.2">
      <c r="A27" s="92" t="s">
        <v>163</v>
      </c>
      <c r="B27" s="43" t="s">
        <v>10</v>
      </c>
      <c r="C27" s="79" t="s">
        <v>201</v>
      </c>
      <c r="D27" s="45"/>
      <c r="E27" s="45">
        <v>375.76</v>
      </c>
      <c r="F27" s="47">
        <f t="shared" si="0"/>
        <v>-375.76</v>
      </c>
    </row>
    <row r="28" spans="1:8" ht="123.75" customHeight="1" x14ac:dyDescent="0.2">
      <c r="A28" s="92" t="s">
        <v>147</v>
      </c>
      <c r="B28" s="43" t="s">
        <v>10</v>
      </c>
      <c r="C28" s="94" t="s">
        <v>146</v>
      </c>
      <c r="D28" s="54">
        <v>50</v>
      </c>
      <c r="E28" s="54">
        <f>E29+E30+E31</f>
        <v>-338.26</v>
      </c>
      <c r="F28" s="47">
        <f t="shared" si="0"/>
        <v>388.26</v>
      </c>
    </row>
    <row r="29" spans="1:8" ht="113.25" customHeight="1" x14ac:dyDescent="0.2">
      <c r="A29" s="92" t="s">
        <v>143</v>
      </c>
      <c r="B29" s="43" t="s">
        <v>10</v>
      </c>
      <c r="C29" s="79" t="s">
        <v>141</v>
      </c>
      <c r="D29" s="45"/>
      <c r="E29" s="45">
        <v>-338.26</v>
      </c>
      <c r="F29" s="47">
        <f t="shared" si="0"/>
        <v>338.26</v>
      </c>
    </row>
    <row r="30" spans="1:8" ht="104.25" customHeight="1" x14ac:dyDescent="0.2">
      <c r="A30" s="92" t="s">
        <v>164</v>
      </c>
      <c r="B30" s="43" t="s">
        <v>10</v>
      </c>
      <c r="C30" s="79" t="s">
        <v>161</v>
      </c>
      <c r="D30" s="45"/>
      <c r="E30" s="45"/>
      <c r="F30" s="47">
        <f t="shared" si="0"/>
        <v>0</v>
      </c>
    </row>
    <row r="31" spans="1:8" ht="117.75" customHeight="1" x14ac:dyDescent="0.2">
      <c r="A31" s="92" t="s">
        <v>143</v>
      </c>
      <c r="B31" s="43" t="s">
        <v>10</v>
      </c>
      <c r="C31" s="79" t="s">
        <v>142</v>
      </c>
      <c r="D31" s="45"/>
      <c r="E31" s="45"/>
      <c r="F31" s="47">
        <f t="shared" si="0"/>
        <v>0</v>
      </c>
    </row>
    <row r="32" spans="1:8" ht="39.75" customHeight="1" x14ac:dyDescent="0.2">
      <c r="A32" s="49" t="s">
        <v>52</v>
      </c>
      <c r="B32" s="43" t="s">
        <v>10</v>
      </c>
      <c r="C32" s="94" t="s">
        <v>53</v>
      </c>
      <c r="D32" s="54">
        <v>4160</v>
      </c>
      <c r="E32" s="54">
        <f>E33+E34+E35+E36</f>
        <v>8064.8600000000006</v>
      </c>
      <c r="F32" s="47">
        <f t="shared" si="0"/>
        <v>-3904.8600000000006</v>
      </c>
    </row>
    <row r="33" spans="1:6" ht="54.75" customHeight="1" x14ac:dyDescent="0.2">
      <c r="A33" s="49" t="s">
        <v>157</v>
      </c>
      <c r="B33" s="43" t="s">
        <v>10</v>
      </c>
      <c r="C33" s="79" t="s">
        <v>154</v>
      </c>
      <c r="D33" s="45"/>
      <c r="E33" s="54">
        <v>8050.64</v>
      </c>
      <c r="F33" s="47">
        <f t="shared" si="0"/>
        <v>-8050.64</v>
      </c>
    </row>
    <row r="34" spans="1:6" ht="48.75" customHeight="1" x14ac:dyDescent="0.2">
      <c r="A34" s="49" t="s">
        <v>158</v>
      </c>
      <c r="B34" s="43" t="s">
        <v>10</v>
      </c>
      <c r="C34" s="79" t="s">
        <v>155</v>
      </c>
      <c r="D34" s="45"/>
      <c r="E34" s="54">
        <v>14.22</v>
      </c>
      <c r="F34" s="47">
        <f t="shared" si="0"/>
        <v>-14.22</v>
      </c>
    </row>
    <row r="35" spans="1:6" ht="69.75" customHeight="1" x14ac:dyDescent="0.2">
      <c r="A35" s="49" t="s">
        <v>159</v>
      </c>
      <c r="B35" s="43" t="s">
        <v>10</v>
      </c>
      <c r="C35" s="79" t="s">
        <v>156</v>
      </c>
      <c r="D35" s="45"/>
      <c r="E35" s="54">
        <v>0</v>
      </c>
      <c r="F35" s="47">
        <f t="shared" si="0"/>
        <v>0</v>
      </c>
    </row>
    <row r="36" spans="1:6" ht="47.25" customHeight="1" x14ac:dyDescent="0.2">
      <c r="A36" s="49" t="s">
        <v>165</v>
      </c>
      <c r="B36" s="43"/>
      <c r="C36" s="79" t="s">
        <v>162</v>
      </c>
      <c r="D36" s="45"/>
      <c r="E36" s="54"/>
      <c r="F36" s="47">
        <f t="shared" si="0"/>
        <v>0</v>
      </c>
    </row>
    <row r="37" spans="1:6" ht="33.75" x14ac:dyDescent="0.2">
      <c r="A37" s="85" t="s">
        <v>54</v>
      </c>
      <c r="B37" s="96" t="s">
        <v>10</v>
      </c>
      <c r="C37" s="87" t="s">
        <v>55</v>
      </c>
      <c r="D37" s="88">
        <f>D38</f>
        <v>381800</v>
      </c>
      <c r="E37" s="88">
        <f>E38</f>
        <v>328346.99000000005</v>
      </c>
      <c r="F37" s="90">
        <f t="shared" ref="F37:F44" si="1">IF(OR(D37="-",E37=D37),"-",D37-IF(E37="-",0,E37))</f>
        <v>53453.009999999951</v>
      </c>
    </row>
    <row r="38" spans="1:6" ht="23.25" customHeight="1" x14ac:dyDescent="0.2">
      <c r="A38" s="49" t="s">
        <v>56</v>
      </c>
      <c r="B38" s="43" t="s">
        <v>10</v>
      </c>
      <c r="C38" s="79" t="s">
        <v>57</v>
      </c>
      <c r="D38" s="45">
        <f>D39+D40+D41+D42</f>
        <v>381800</v>
      </c>
      <c r="E38" s="45">
        <f>E39+E40+E41+E42</f>
        <v>328346.99000000005</v>
      </c>
      <c r="F38" s="47">
        <f>D38-E38</f>
        <v>53453.009999999951</v>
      </c>
    </row>
    <row r="39" spans="1:6" ht="91.5" customHeight="1" x14ac:dyDescent="0.2">
      <c r="A39" s="49" t="s">
        <v>265</v>
      </c>
      <c r="B39" s="43" t="s">
        <v>10</v>
      </c>
      <c r="C39" s="79" t="s">
        <v>261</v>
      </c>
      <c r="D39" s="45">
        <v>172600</v>
      </c>
      <c r="E39" s="45">
        <v>160545.56</v>
      </c>
      <c r="F39" s="47">
        <f t="shared" si="1"/>
        <v>12054.440000000002</v>
      </c>
    </row>
    <row r="40" spans="1:6" ht="112.5" customHeight="1" x14ac:dyDescent="0.2">
      <c r="A40" s="49" t="s">
        <v>266</v>
      </c>
      <c r="B40" s="43" t="s">
        <v>10</v>
      </c>
      <c r="C40" s="79" t="s">
        <v>262</v>
      </c>
      <c r="D40" s="45">
        <v>1000</v>
      </c>
      <c r="E40" s="45">
        <v>908.23</v>
      </c>
      <c r="F40" s="47">
        <f t="shared" si="1"/>
        <v>91.769999999999982</v>
      </c>
    </row>
    <row r="41" spans="1:6" ht="101.25" x14ac:dyDescent="0.2">
      <c r="A41" s="49" t="s">
        <v>267</v>
      </c>
      <c r="B41" s="43" t="s">
        <v>10</v>
      </c>
      <c r="C41" s="79" t="s">
        <v>263</v>
      </c>
      <c r="D41" s="45">
        <v>229800</v>
      </c>
      <c r="E41" s="45">
        <v>184814.99</v>
      </c>
      <c r="F41" s="47">
        <f t="shared" si="1"/>
        <v>44985.010000000009</v>
      </c>
    </row>
    <row r="42" spans="1:6" ht="101.25" x14ac:dyDescent="0.2">
      <c r="A42" s="49" t="s">
        <v>268</v>
      </c>
      <c r="B42" s="43" t="s">
        <v>10</v>
      </c>
      <c r="C42" s="79" t="s">
        <v>264</v>
      </c>
      <c r="D42" s="45">
        <v>-21600</v>
      </c>
      <c r="E42" s="45">
        <v>-17921.79</v>
      </c>
      <c r="F42" s="47">
        <f t="shared" si="1"/>
        <v>-3678.2099999999991</v>
      </c>
    </row>
    <row r="43" spans="1:6" x14ac:dyDescent="0.2">
      <c r="A43" s="85" t="s">
        <v>58</v>
      </c>
      <c r="B43" s="96" t="s">
        <v>10</v>
      </c>
      <c r="C43" s="87" t="s">
        <v>148</v>
      </c>
      <c r="D43" s="88">
        <f>D44</f>
        <v>9770</v>
      </c>
      <c r="E43" s="88">
        <f>E44</f>
        <v>2044</v>
      </c>
      <c r="F43" s="90">
        <f t="shared" si="1"/>
        <v>7726</v>
      </c>
    </row>
    <row r="44" spans="1:6" x14ac:dyDescent="0.2">
      <c r="A44" s="49" t="s">
        <v>59</v>
      </c>
      <c r="B44" s="43" t="s">
        <v>10</v>
      </c>
      <c r="C44" s="79" t="s">
        <v>149</v>
      </c>
      <c r="D44" s="54">
        <f>D45</f>
        <v>9770</v>
      </c>
      <c r="E44" s="45">
        <f>E45</f>
        <v>2044</v>
      </c>
      <c r="F44" s="47">
        <f t="shared" si="1"/>
        <v>7726</v>
      </c>
    </row>
    <row r="45" spans="1:6" s="139" customFormat="1" x14ac:dyDescent="0.2">
      <c r="A45" s="134" t="s">
        <v>59</v>
      </c>
      <c r="B45" s="135" t="s">
        <v>10</v>
      </c>
      <c r="C45" s="142" t="s">
        <v>150</v>
      </c>
      <c r="D45" s="137">
        <v>9770</v>
      </c>
      <c r="E45" s="140">
        <v>2044</v>
      </c>
      <c r="F45" s="141">
        <f>D45-E45</f>
        <v>7726</v>
      </c>
    </row>
    <row r="46" spans="1:6" x14ac:dyDescent="0.2">
      <c r="A46" s="85" t="s">
        <v>60</v>
      </c>
      <c r="B46" s="96" t="s">
        <v>10</v>
      </c>
      <c r="C46" s="87" t="s">
        <v>61</v>
      </c>
      <c r="D46" s="88">
        <f>D47+D52</f>
        <v>1302330</v>
      </c>
      <c r="E46" s="88">
        <f>E47+E52</f>
        <v>379875.26</v>
      </c>
      <c r="F46" s="90">
        <f>IF(OR(D46="-",E46=D46),"-",D46-IF(E46="-",0,E46))</f>
        <v>922454.74</v>
      </c>
    </row>
    <row r="47" spans="1:6" x14ac:dyDescent="0.2">
      <c r="A47" s="49" t="s">
        <v>62</v>
      </c>
      <c r="B47" s="43" t="s">
        <v>10</v>
      </c>
      <c r="C47" s="79" t="s">
        <v>63</v>
      </c>
      <c r="D47" s="45">
        <f>D48</f>
        <v>348460</v>
      </c>
      <c r="E47" s="45">
        <f>E48</f>
        <v>59438.89</v>
      </c>
      <c r="F47" s="47">
        <f>IF(OR(D47="-",E47=D47),"-",D47-IF(E47="-",0,E47))</f>
        <v>289021.11</v>
      </c>
    </row>
    <row r="48" spans="1:6" ht="33.75" x14ac:dyDescent="0.2">
      <c r="A48" s="49" t="s">
        <v>144</v>
      </c>
      <c r="B48" s="43" t="s">
        <v>10</v>
      </c>
      <c r="C48" s="79" t="s">
        <v>64</v>
      </c>
      <c r="D48" s="45">
        <v>348460</v>
      </c>
      <c r="E48" s="54">
        <f>E49+E50+E51</f>
        <v>59438.89</v>
      </c>
      <c r="F48" s="47">
        <f>D48-E48</f>
        <v>289021.11</v>
      </c>
    </row>
    <row r="49" spans="1:6" ht="67.5" x14ac:dyDescent="0.2">
      <c r="A49" s="49" t="s">
        <v>65</v>
      </c>
      <c r="B49" s="43" t="s">
        <v>10</v>
      </c>
      <c r="C49" s="79" t="s">
        <v>66</v>
      </c>
      <c r="D49" s="45">
        <v>0</v>
      </c>
      <c r="E49" s="45">
        <v>54098.35</v>
      </c>
      <c r="F49" s="47">
        <f>D49-E49</f>
        <v>-54098.35</v>
      </c>
    </row>
    <row r="50" spans="1:6" ht="45" x14ac:dyDescent="0.2">
      <c r="A50" s="49" t="s">
        <v>67</v>
      </c>
      <c r="B50" s="43" t="s">
        <v>10</v>
      </c>
      <c r="C50" s="79" t="s">
        <v>136</v>
      </c>
      <c r="D50" s="45">
        <v>0</v>
      </c>
      <c r="E50" s="45">
        <v>5340.54</v>
      </c>
      <c r="F50" s="47">
        <f>D50-E50</f>
        <v>-5340.54</v>
      </c>
    </row>
    <row r="51" spans="1:6" x14ac:dyDescent="0.2">
      <c r="A51" s="49" t="s">
        <v>68</v>
      </c>
      <c r="B51" s="43"/>
      <c r="C51" s="79" t="s">
        <v>153</v>
      </c>
      <c r="D51" s="45">
        <v>0</v>
      </c>
      <c r="E51" s="45"/>
      <c r="F51" s="47" t="s">
        <v>51</v>
      </c>
    </row>
    <row r="52" spans="1:6" x14ac:dyDescent="0.2">
      <c r="A52" s="49" t="s">
        <v>68</v>
      </c>
      <c r="B52" s="43" t="s">
        <v>10</v>
      </c>
      <c r="C52" s="87" t="s">
        <v>69</v>
      </c>
      <c r="D52" s="88">
        <f>D53+D55</f>
        <v>953870</v>
      </c>
      <c r="E52" s="88">
        <f>E53+E56</f>
        <v>320436.37</v>
      </c>
      <c r="F52" s="90">
        <f>IF(OR(D52="-",E52=D52),"-",D52-IF(E52="-",0,E52))</f>
        <v>633433.63</v>
      </c>
    </row>
    <row r="53" spans="1:6" s="139" customFormat="1" x14ac:dyDescent="0.2">
      <c r="A53" s="134" t="s">
        <v>137</v>
      </c>
      <c r="B53" s="135" t="s">
        <v>10</v>
      </c>
      <c r="C53" s="136" t="s">
        <v>151</v>
      </c>
      <c r="D53" s="137">
        <f>D54</f>
        <v>108270</v>
      </c>
      <c r="E53" s="137">
        <f>E54</f>
        <v>85874.989999999991</v>
      </c>
      <c r="F53" s="138">
        <f>IF(OR(D53="-",E53=D53),"-",D53-IF(E53="-",0,E53))</f>
        <v>22395.010000000009</v>
      </c>
    </row>
    <row r="54" spans="1:6" s="139" customFormat="1" ht="33.75" x14ac:dyDescent="0.2">
      <c r="A54" s="134" t="s">
        <v>138</v>
      </c>
      <c r="B54" s="135" t="s">
        <v>10</v>
      </c>
      <c r="C54" s="136" t="s">
        <v>133</v>
      </c>
      <c r="D54" s="140">
        <v>108270</v>
      </c>
      <c r="E54" s="137">
        <f>80868.7+5006.29</f>
        <v>85874.989999999991</v>
      </c>
      <c r="F54" s="141">
        <f>IF(OR(D54="-",E54=D54),"-",D54-IF(E54="-",0,E54))</f>
        <v>22395.010000000009</v>
      </c>
    </row>
    <row r="55" spans="1:6" ht="19.5" customHeight="1" x14ac:dyDescent="0.2">
      <c r="A55" s="49" t="s">
        <v>139</v>
      </c>
      <c r="B55" s="43" t="s">
        <v>10</v>
      </c>
      <c r="C55" s="79" t="s">
        <v>140</v>
      </c>
      <c r="D55" s="54">
        <f>D56</f>
        <v>845600</v>
      </c>
      <c r="E55" s="137">
        <f>E56</f>
        <v>234561.38</v>
      </c>
      <c r="F55" s="47">
        <f>F56</f>
        <v>611038.62</v>
      </c>
    </row>
    <row r="56" spans="1:6" ht="36.75" customHeight="1" x14ac:dyDescent="0.2">
      <c r="A56" s="49" t="s">
        <v>135</v>
      </c>
      <c r="B56" s="43" t="s">
        <v>10</v>
      </c>
      <c r="C56" s="79" t="s">
        <v>134</v>
      </c>
      <c r="D56" s="45">
        <v>845600</v>
      </c>
      <c r="E56" s="140">
        <v>234561.38</v>
      </c>
      <c r="F56" s="47">
        <f>D56-E56</f>
        <v>611038.62</v>
      </c>
    </row>
    <row r="57" spans="1:6" x14ac:dyDescent="0.2">
      <c r="A57" s="85" t="s">
        <v>70</v>
      </c>
      <c r="B57" s="96" t="s">
        <v>10</v>
      </c>
      <c r="C57" s="87" t="s">
        <v>71</v>
      </c>
      <c r="D57" s="88">
        <f>D58</f>
        <v>3330</v>
      </c>
      <c r="E57" s="88">
        <f>E58</f>
        <v>0</v>
      </c>
      <c r="F57" s="90">
        <f>IF(OR(D57="-",E57=D57),"-",D57-IF(E57="-",0,E57))</f>
        <v>3330</v>
      </c>
    </row>
    <row r="58" spans="1:6" ht="59.25" customHeight="1" x14ac:dyDescent="0.2">
      <c r="A58" s="49" t="s">
        <v>72</v>
      </c>
      <c r="B58" s="43" t="s">
        <v>10</v>
      </c>
      <c r="C58" s="79" t="s">
        <v>269</v>
      </c>
      <c r="D58" s="45">
        <f>D59</f>
        <v>3330</v>
      </c>
      <c r="E58" s="45">
        <f>E59</f>
        <v>0</v>
      </c>
      <c r="F58" s="47">
        <f>IF(OR(D58="-",E58=D58),"-",D58-IF(E58="-",0,E58))</f>
        <v>3330</v>
      </c>
    </row>
    <row r="59" spans="1:6" ht="56.25" customHeight="1" x14ac:dyDescent="0.2">
      <c r="A59" s="49" t="s">
        <v>72</v>
      </c>
      <c r="B59" s="43" t="s">
        <v>10</v>
      </c>
      <c r="C59" s="79" t="s">
        <v>145</v>
      </c>
      <c r="D59" s="45">
        <v>3330</v>
      </c>
      <c r="E59" s="45">
        <v>0</v>
      </c>
      <c r="F59" s="47">
        <f>D59-E59</f>
        <v>3330</v>
      </c>
    </row>
    <row r="60" spans="1:6" ht="38.25" customHeight="1" x14ac:dyDescent="0.2">
      <c r="A60" s="85" t="s">
        <v>270</v>
      </c>
      <c r="B60" s="43" t="s">
        <v>10</v>
      </c>
      <c r="C60" s="87" t="s">
        <v>271</v>
      </c>
      <c r="D60" s="88">
        <f>D62</f>
        <v>101135</v>
      </c>
      <c r="E60" s="88">
        <f>E62</f>
        <v>15206.32</v>
      </c>
      <c r="F60" s="90">
        <f>F62</f>
        <v>85928.68</v>
      </c>
    </row>
    <row r="61" spans="1:6" ht="69" customHeight="1" x14ac:dyDescent="0.2">
      <c r="A61" s="49" t="s">
        <v>272</v>
      </c>
      <c r="B61" s="43"/>
      <c r="C61" s="94" t="s">
        <v>273</v>
      </c>
      <c r="D61" s="88">
        <f>D62</f>
        <v>101135</v>
      </c>
      <c r="E61" s="88">
        <f>E60</f>
        <v>15206.32</v>
      </c>
      <c r="F61" s="90">
        <f>F62</f>
        <v>85928.68</v>
      </c>
    </row>
    <row r="62" spans="1:6" ht="70.5" customHeight="1" x14ac:dyDescent="0.2">
      <c r="A62" s="52" t="s">
        <v>230</v>
      </c>
      <c r="B62" s="96" t="s">
        <v>10</v>
      </c>
      <c r="C62" s="79" t="s">
        <v>231</v>
      </c>
      <c r="D62" s="45">
        <v>101135</v>
      </c>
      <c r="E62" s="45">
        <v>15206.32</v>
      </c>
      <c r="F62" s="47">
        <f t="shared" ref="F62:F67" si="2">D62-E62</f>
        <v>85928.68</v>
      </c>
    </row>
    <row r="63" spans="1:6" ht="36.75" customHeight="1" x14ac:dyDescent="0.2">
      <c r="A63" s="85" t="s">
        <v>215</v>
      </c>
      <c r="B63" s="96" t="s">
        <v>10</v>
      </c>
      <c r="C63" s="87" t="s">
        <v>274</v>
      </c>
      <c r="D63" s="88">
        <f>D64</f>
        <v>45000</v>
      </c>
      <c r="E63" s="88">
        <f>E64</f>
        <v>13263.05</v>
      </c>
      <c r="F63" s="90">
        <f t="shared" si="2"/>
        <v>31736.95</v>
      </c>
    </row>
    <row r="64" spans="1:6" ht="36.75" customHeight="1" x14ac:dyDescent="0.2">
      <c r="A64" s="49" t="s">
        <v>215</v>
      </c>
      <c r="B64" s="43" t="s">
        <v>10</v>
      </c>
      <c r="C64" s="79" t="s">
        <v>213</v>
      </c>
      <c r="D64" s="45">
        <v>45000</v>
      </c>
      <c r="E64" s="45">
        <v>13263.05</v>
      </c>
      <c r="F64" s="47">
        <f t="shared" si="2"/>
        <v>31736.95</v>
      </c>
    </row>
    <row r="65" spans="1:6" ht="36.75" customHeight="1" x14ac:dyDescent="0.2">
      <c r="A65" s="85" t="s">
        <v>403</v>
      </c>
      <c r="B65" s="96" t="s">
        <v>10</v>
      </c>
      <c r="C65" s="87" t="s">
        <v>437</v>
      </c>
      <c r="D65" s="88">
        <f>D67+D66</f>
        <v>0</v>
      </c>
      <c r="E65" s="88">
        <f>E67+E66</f>
        <v>0</v>
      </c>
      <c r="F65" s="90">
        <f t="shared" si="2"/>
        <v>0</v>
      </c>
    </row>
    <row r="66" spans="1:6" ht="36.75" customHeight="1" x14ac:dyDescent="0.2">
      <c r="A66" s="49" t="s">
        <v>431</v>
      </c>
      <c r="B66" s="43" t="s">
        <v>10</v>
      </c>
      <c r="C66" s="79" t="s">
        <v>433</v>
      </c>
      <c r="D66" s="45"/>
      <c r="E66" s="45">
        <v>0</v>
      </c>
      <c r="F66" s="47">
        <f t="shared" si="2"/>
        <v>0</v>
      </c>
    </row>
    <row r="67" spans="1:6" ht="36.75" customHeight="1" x14ac:dyDescent="0.2">
      <c r="A67" s="49" t="s">
        <v>403</v>
      </c>
      <c r="B67" s="43" t="s">
        <v>10</v>
      </c>
      <c r="C67" s="79" t="s">
        <v>404</v>
      </c>
      <c r="D67" s="45">
        <v>0</v>
      </c>
      <c r="E67" s="45">
        <v>0</v>
      </c>
      <c r="F67" s="47">
        <f t="shared" si="2"/>
        <v>0</v>
      </c>
    </row>
    <row r="68" spans="1:6" ht="22.5" x14ac:dyDescent="0.2">
      <c r="A68" s="175" t="s">
        <v>467</v>
      </c>
      <c r="B68" s="176" t="s">
        <v>10</v>
      </c>
      <c r="C68" s="177" t="s">
        <v>463</v>
      </c>
      <c r="D68" s="178">
        <f>D70</f>
        <v>0</v>
      </c>
      <c r="E68" s="178">
        <f>E70</f>
        <v>170346.78</v>
      </c>
      <c r="F68" s="179"/>
    </row>
    <row r="69" spans="1:6" ht="45" x14ac:dyDescent="0.2">
      <c r="A69" s="180" t="s">
        <v>466</v>
      </c>
      <c r="B69" s="181" t="s">
        <v>10</v>
      </c>
      <c r="C69" s="182" t="s">
        <v>464</v>
      </c>
      <c r="D69" s="183">
        <f>D70</f>
        <v>0</v>
      </c>
      <c r="E69" s="183">
        <f>E70</f>
        <v>170346.78</v>
      </c>
      <c r="F69" s="184"/>
    </row>
    <row r="70" spans="1:6" ht="45" x14ac:dyDescent="0.2">
      <c r="A70" s="180" t="s">
        <v>468</v>
      </c>
      <c r="B70" s="181"/>
      <c r="C70" s="182" t="s">
        <v>465</v>
      </c>
      <c r="D70" s="183"/>
      <c r="E70" s="183">
        <v>170346.78</v>
      </c>
      <c r="F70" s="184"/>
    </row>
    <row r="71" spans="1:6" x14ac:dyDescent="0.2">
      <c r="A71" s="85" t="s">
        <v>73</v>
      </c>
      <c r="B71" s="96" t="s">
        <v>10</v>
      </c>
      <c r="C71" s="87" t="s">
        <v>74</v>
      </c>
      <c r="D71" s="88">
        <f>D72</f>
        <v>1500</v>
      </c>
      <c r="E71" s="88">
        <f>E72</f>
        <v>0</v>
      </c>
      <c r="F71" s="90">
        <f>F72</f>
        <v>1500</v>
      </c>
    </row>
    <row r="72" spans="1:6" ht="37.5" customHeight="1" x14ac:dyDescent="0.2">
      <c r="A72" s="49" t="s">
        <v>278</v>
      </c>
      <c r="B72" s="43" t="s">
        <v>10</v>
      </c>
      <c r="C72" s="79" t="s">
        <v>277</v>
      </c>
      <c r="D72" s="45">
        <f>D73</f>
        <v>1500</v>
      </c>
      <c r="E72" s="45">
        <f>E73</f>
        <v>0</v>
      </c>
      <c r="F72" s="47">
        <f>D72-E72</f>
        <v>1500</v>
      </c>
    </row>
    <row r="73" spans="1:6" ht="48" customHeight="1" x14ac:dyDescent="0.2">
      <c r="A73" s="49" t="s">
        <v>276</v>
      </c>
      <c r="B73" s="43" t="s">
        <v>10</v>
      </c>
      <c r="C73" s="79" t="s">
        <v>275</v>
      </c>
      <c r="D73" s="45">
        <v>1500</v>
      </c>
      <c r="E73" s="45">
        <v>0</v>
      </c>
      <c r="F73" s="47">
        <f t="shared" ref="F73:F96" si="3">IF(OR(D73="-",E73=D73),"-",D73-IF(E73="-",0,E73))</f>
        <v>1500</v>
      </c>
    </row>
    <row r="74" spans="1:6" x14ac:dyDescent="0.2">
      <c r="A74" s="85" t="s">
        <v>398</v>
      </c>
      <c r="B74" s="96" t="s">
        <v>10</v>
      </c>
      <c r="C74" s="87" t="s">
        <v>397</v>
      </c>
      <c r="D74" s="88">
        <f>D76</f>
        <v>0</v>
      </c>
      <c r="E74" s="88">
        <f>E76</f>
        <v>0</v>
      </c>
      <c r="F74" s="90"/>
    </row>
    <row r="75" spans="1:6" x14ac:dyDescent="0.2">
      <c r="A75" s="49" t="s">
        <v>400</v>
      </c>
      <c r="B75" s="43" t="s">
        <v>10</v>
      </c>
      <c r="C75" s="79" t="s">
        <v>399</v>
      </c>
      <c r="D75" s="45">
        <f>D76</f>
        <v>0</v>
      </c>
      <c r="E75" s="45">
        <f>E76</f>
        <v>0</v>
      </c>
      <c r="F75" s="47"/>
    </row>
    <row r="76" spans="1:6" ht="22.5" x14ac:dyDescent="0.2">
      <c r="A76" s="49" t="s">
        <v>402</v>
      </c>
      <c r="B76" s="43"/>
      <c r="C76" s="79" t="s">
        <v>401</v>
      </c>
      <c r="D76" s="45"/>
      <c r="E76" s="45">
        <v>0</v>
      </c>
      <c r="F76" s="47"/>
    </row>
    <row r="77" spans="1:6" x14ac:dyDescent="0.2">
      <c r="A77" s="85" t="s">
        <v>75</v>
      </c>
      <c r="B77" s="96" t="s">
        <v>10</v>
      </c>
      <c r="C77" s="87" t="s">
        <v>76</v>
      </c>
      <c r="D77" s="88">
        <f>D78</f>
        <v>8590030</v>
      </c>
      <c r="E77" s="88">
        <f>E79+E82+E93+E98</f>
        <v>6965824</v>
      </c>
      <c r="F77" s="90">
        <f t="shared" si="3"/>
        <v>1624206</v>
      </c>
    </row>
    <row r="78" spans="1:6" ht="33.75" x14ac:dyDescent="0.2">
      <c r="A78" s="49" t="s">
        <v>77</v>
      </c>
      <c r="B78" s="43" t="s">
        <v>10</v>
      </c>
      <c r="C78" s="79" t="s">
        <v>78</v>
      </c>
      <c r="D78" s="88">
        <f>D79+D82+D93+D98</f>
        <v>8590030</v>
      </c>
      <c r="E78" s="88">
        <f>E79</f>
        <v>3242500</v>
      </c>
      <c r="F78" s="90">
        <f t="shared" si="3"/>
        <v>5347530</v>
      </c>
    </row>
    <row r="79" spans="1:6" ht="22.5" x14ac:dyDescent="0.2">
      <c r="A79" s="85" t="s">
        <v>279</v>
      </c>
      <c r="B79" s="96" t="s">
        <v>10</v>
      </c>
      <c r="C79" s="87" t="s">
        <v>196</v>
      </c>
      <c r="D79" s="88">
        <f>D80+D81</f>
        <v>3877700</v>
      </c>
      <c r="E79" s="88">
        <f>E80+E81</f>
        <v>3242500</v>
      </c>
      <c r="F79" s="90">
        <f t="shared" si="3"/>
        <v>635200</v>
      </c>
    </row>
    <row r="80" spans="1:6" ht="24.75" customHeight="1" x14ac:dyDescent="0.2">
      <c r="A80" s="49" t="s">
        <v>254</v>
      </c>
      <c r="B80" s="43" t="s">
        <v>10</v>
      </c>
      <c r="C80" s="79" t="s">
        <v>217</v>
      </c>
      <c r="D80" s="45">
        <v>2540500</v>
      </c>
      <c r="E80" s="45">
        <v>1905300</v>
      </c>
      <c r="F80" s="47">
        <f t="shared" ref="F80:F92" si="4">D80-E80</f>
        <v>635200</v>
      </c>
    </row>
    <row r="81" spans="1:6" ht="35.25" customHeight="1" x14ac:dyDescent="0.2">
      <c r="A81" s="49" t="s">
        <v>280</v>
      </c>
      <c r="B81" s="43" t="s">
        <v>10</v>
      </c>
      <c r="C81" s="79" t="s">
        <v>218</v>
      </c>
      <c r="D81" s="45">
        <v>1337200</v>
      </c>
      <c r="E81" s="54">
        <v>1337200</v>
      </c>
      <c r="F81" s="47">
        <f t="shared" si="4"/>
        <v>0</v>
      </c>
    </row>
    <row r="82" spans="1:6" ht="27" customHeight="1" x14ac:dyDescent="0.2">
      <c r="A82" s="85" t="s">
        <v>281</v>
      </c>
      <c r="B82" s="96"/>
      <c r="C82" s="87" t="s">
        <v>282</v>
      </c>
      <c r="D82" s="88">
        <f>D83+D84</f>
        <v>1483200</v>
      </c>
      <c r="E82" s="88">
        <f>E83+E84</f>
        <v>1483200</v>
      </c>
      <c r="F82" s="90">
        <f t="shared" si="4"/>
        <v>0</v>
      </c>
    </row>
    <row r="83" spans="1:6" ht="23.25" hidden="1" customHeight="1" x14ac:dyDescent="0.2">
      <c r="A83" s="52" t="s">
        <v>259</v>
      </c>
      <c r="B83" s="96"/>
      <c r="C83" s="94" t="s">
        <v>260</v>
      </c>
      <c r="D83" s="54"/>
      <c r="E83" s="54"/>
      <c r="F83" s="53">
        <f t="shared" si="4"/>
        <v>0</v>
      </c>
    </row>
    <row r="84" spans="1:6" ht="11.25" customHeight="1" x14ac:dyDescent="0.2">
      <c r="A84" s="52" t="s">
        <v>283</v>
      </c>
      <c r="B84" s="96"/>
      <c r="C84" s="87" t="s">
        <v>285</v>
      </c>
      <c r="D84" s="88">
        <f>D85</f>
        <v>1483200</v>
      </c>
      <c r="E84" s="88">
        <f>E85</f>
        <v>1483200</v>
      </c>
      <c r="F84" s="90">
        <f t="shared" si="4"/>
        <v>0</v>
      </c>
    </row>
    <row r="85" spans="1:6" ht="19.5" customHeight="1" x14ac:dyDescent="0.2">
      <c r="A85" s="52" t="s">
        <v>286</v>
      </c>
      <c r="B85" s="96"/>
      <c r="C85" s="94" t="s">
        <v>284</v>
      </c>
      <c r="D85" s="54">
        <f>D87+D88+D89+D90+D91+D92+D86</f>
        <v>1483200</v>
      </c>
      <c r="E85" s="170">
        <v>1483200</v>
      </c>
      <c r="F85" s="53">
        <f>F87+F88+F89+F90+F106+F91+F92</f>
        <v>1483200</v>
      </c>
    </row>
    <row r="86" spans="1:6" ht="55.5" hidden="1" customHeight="1" x14ac:dyDescent="0.2">
      <c r="A86" s="52" t="s">
        <v>384</v>
      </c>
      <c r="B86" s="96"/>
      <c r="C86" s="94" t="s">
        <v>383</v>
      </c>
      <c r="D86" s="54"/>
      <c r="E86" s="54"/>
      <c r="F86" s="53">
        <f>D86-E86</f>
        <v>0</v>
      </c>
    </row>
    <row r="87" spans="1:6" ht="55.5" hidden="1" customHeight="1" x14ac:dyDescent="0.2">
      <c r="A87" s="52" t="s">
        <v>331</v>
      </c>
      <c r="B87" s="96"/>
      <c r="C87" s="94" t="s">
        <v>332</v>
      </c>
      <c r="D87" s="54"/>
      <c r="E87" s="54"/>
      <c r="F87" s="53">
        <f>D87-E87</f>
        <v>0</v>
      </c>
    </row>
    <row r="88" spans="1:6" ht="55.5" hidden="1" customHeight="1" x14ac:dyDescent="0.2">
      <c r="A88" s="52" t="s">
        <v>287</v>
      </c>
      <c r="B88" s="96"/>
      <c r="C88" s="94" t="s">
        <v>288</v>
      </c>
      <c r="D88" s="54"/>
      <c r="E88" s="54"/>
      <c r="F88" s="53">
        <f t="shared" si="4"/>
        <v>0</v>
      </c>
    </row>
    <row r="89" spans="1:6" ht="44.25" customHeight="1" x14ac:dyDescent="0.2">
      <c r="A89" s="52" t="s">
        <v>310</v>
      </c>
      <c r="B89" s="96"/>
      <c r="C89" s="94" t="s">
        <v>311</v>
      </c>
      <c r="D89" s="54">
        <v>0</v>
      </c>
      <c r="E89" s="54"/>
      <c r="F89" s="53">
        <f>D89-E89</f>
        <v>0</v>
      </c>
    </row>
    <row r="90" spans="1:6" ht="26.25" customHeight="1" x14ac:dyDescent="0.2">
      <c r="A90" s="52" t="s">
        <v>289</v>
      </c>
      <c r="B90" s="96"/>
      <c r="C90" s="94" t="s">
        <v>290</v>
      </c>
      <c r="D90" s="54">
        <v>0</v>
      </c>
      <c r="E90" s="54">
        <v>0</v>
      </c>
      <c r="F90" s="53">
        <f t="shared" si="4"/>
        <v>0</v>
      </c>
    </row>
    <row r="91" spans="1:6" ht="48" customHeight="1" x14ac:dyDescent="0.2">
      <c r="A91" s="52" t="s">
        <v>291</v>
      </c>
      <c r="B91" s="96"/>
      <c r="C91" s="94" t="s">
        <v>292</v>
      </c>
      <c r="D91" s="54">
        <v>1483200</v>
      </c>
      <c r="E91" s="54">
        <v>0</v>
      </c>
      <c r="F91" s="53">
        <f t="shared" si="4"/>
        <v>1483200</v>
      </c>
    </row>
    <row r="92" spans="1:6" ht="3.75" hidden="1" customHeight="1" x14ac:dyDescent="0.2">
      <c r="A92" s="52" t="s">
        <v>333</v>
      </c>
      <c r="B92" s="96"/>
      <c r="C92" s="94" t="s">
        <v>334</v>
      </c>
      <c r="D92" s="54"/>
      <c r="E92" s="54"/>
      <c r="F92" s="53">
        <f t="shared" si="4"/>
        <v>0</v>
      </c>
    </row>
    <row r="93" spans="1:6" ht="26.25" customHeight="1" x14ac:dyDescent="0.2">
      <c r="A93" s="85" t="s">
        <v>293</v>
      </c>
      <c r="B93" s="43" t="s">
        <v>10</v>
      </c>
      <c r="C93" s="87" t="s">
        <v>219</v>
      </c>
      <c r="D93" s="88">
        <f>D94+D97</f>
        <v>421656</v>
      </c>
      <c r="E93" s="88">
        <f>E94+E97</f>
        <v>285162</v>
      </c>
      <c r="F93" s="90">
        <f t="shared" si="3"/>
        <v>136494</v>
      </c>
    </row>
    <row r="94" spans="1:6" ht="33.75" x14ac:dyDescent="0.2">
      <c r="A94" s="49" t="s">
        <v>152</v>
      </c>
      <c r="B94" s="43" t="s">
        <v>10</v>
      </c>
      <c r="C94" s="79" t="s">
        <v>294</v>
      </c>
      <c r="D94" s="45">
        <f>D95</f>
        <v>12391</v>
      </c>
      <c r="E94" s="54">
        <f>E95</f>
        <v>3000</v>
      </c>
      <c r="F94" s="47">
        <f t="shared" si="3"/>
        <v>9391</v>
      </c>
    </row>
    <row r="95" spans="1:6" ht="36" customHeight="1" x14ac:dyDescent="0.2">
      <c r="A95" s="49" t="s">
        <v>295</v>
      </c>
      <c r="B95" s="43" t="s">
        <v>10</v>
      </c>
      <c r="C95" s="79" t="s">
        <v>296</v>
      </c>
      <c r="D95" s="45">
        <f>D96</f>
        <v>12391</v>
      </c>
      <c r="E95" s="54">
        <f>E96</f>
        <v>3000</v>
      </c>
      <c r="F95" s="47">
        <f>D95-E95</f>
        <v>9391</v>
      </c>
    </row>
    <row r="96" spans="1:6" ht="72" customHeight="1" x14ac:dyDescent="0.2">
      <c r="A96" s="49" t="s">
        <v>297</v>
      </c>
      <c r="B96" s="43" t="s">
        <v>10</v>
      </c>
      <c r="C96" s="79" t="s">
        <v>216</v>
      </c>
      <c r="D96" s="45">
        <v>12391</v>
      </c>
      <c r="E96" s="54">
        <v>3000</v>
      </c>
      <c r="F96" s="47">
        <f t="shared" si="3"/>
        <v>9391</v>
      </c>
    </row>
    <row r="97" spans="1:6" s="139" customFormat="1" ht="36.75" customHeight="1" x14ac:dyDescent="0.2">
      <c r="A97" s="134" t="s">
        <v>79</v>
      </c>
      <c r="B97" s="135"/>
      <c r="C97" s="142" t="s">
        <v>298</v>
      </c>
      <c r="D97" s="140">
        <v>409265</v>
      </c>
      <c r="E97" s="137">
        <v>282162</v>
      </c>
      <c r="F97" s="141">
        <f>D97-E97</f>
        <v>127103</v>
      </c>
    </row>
    <row r="98" spans="1:6" x14ac:dyDescent="0.2">
      <c r="A98" s="85" t="s">
        <v>299</v>
      </c>
      <c r="B98" s="96" t="s">
        <v>10</v>
      </c>
      <c r="C98" s="87" t="s">
        <v>343</v>
      </c>
      <c r="D98" s="88">
        <f>D99+D109+D110</f>
        <v>2807474</v>
      </c>
      <c r="E98" s="88">
        <f>E99+E109+E110</f>
        <v>1954962</v>
      </c>
      <c r="F98" s="90">
        <f>F99</f>
        <v>852512</v>
      </c>
    </row>
    <row r="99" spans="1:6" ht="22.5" x14ac:dyDescent="0.2">
      <c r="A99" s="49" t="s">
        <v>300</v>
      </c>
      <c r="B99" s="43" t="s">
        <v>10</v>
      </c>
      <c r="C99" s="79" t="s">
        <v>301</v>
      </c>
      <c r="D99" s="45">
        <f>D100</f>
        <v>2807474</v>
      </c>
      <c r="E99" s="218">
        <f>E100</f>
        <v>1954962</v>
      </c>
      <c r="F99" s="47">
        <f t="shared" ref="F99:F103" si="5">D99-E99</f>
        <v>852512</v>
      </c>
    </row>
    <row r="100" spans="1:6" ht="21.75" customHeight="1" x14ac:dyDescent="0.2">
      <c r="A100" s="49" t="s">
        <v>302</v>
      </c>
      <c r="B100" s="43" t="s">
        <v>10</v>
      </c>
      <c r="C100" s="79" t="s">
        <v>303</v>
      </c>
      <c r="D100" s="45">
        <f>D101+D108+D104+D103+D102+D105+D106+D107</f>
        <v>2807474</v>
      </c>
      <c r="E100" s="166">
        <f>E101+E108+E104+E103+E102+E105+E106+E107</f>
        <v>1954962</v>
      </c>
      <c r="F100" s="47">
        <f>D100-E100</f>
        <v>852512</v>
      </c>
    </row>
    <row r="101" spans="1:6" ht="33.75" hidden="1" x14ac:dyDescent="0.2">
      <c r="A101" s="49" t="s">
        <v>306</v>
      </c>
      <c r="B101" s="43" t="s">
        <v>10</v>
      </c>
      <c r="C101" s="79" t="s">
        <v>307</v>
      </c>
      <c r="D101" s="45"/>
      <c r="E101" s="54"/>
      <c r="F101" s="47">
        <f t="shared" si="5"/>
        <v>0</v>
      </c>
    </row>
    <row r="102" spans="1:6" ht="33.75" x14ac:dyDescent="0.2">
      <c r="A102" s="49" t="s">
        <v>417</v>
      </c>
      <c r="B102" s="43" t="s">
        <v>10</v>
      </c>
      <c r="C102" s="79" t="s">
        <v>307</v>
      </c>
      <c r="D102" s="45">
        <v>0</v>
      </c>
      <c r="E102" s="45">
        <v>0</v>
      </c>
      <c r="F102" s="47"/>
    </row>
    <row r="103" spans="1:6" ht="56.25" x14ac:dyDescent="0.2">
      <c r="A103" s="49" t="s">
        <v>405</v>
      </c>
      <c r="B103" s="43" t="s">
        <v>10</v>
      </c>
      <c r="C103" s="79" t="s">
        <v>406</v>
      </c>
      <c r="D103" s="45">
        <v>284404</v>
      </c>
      <c r="E103" s="54">
        <v>212162</v>
      </c>
      <c r="F103" s="47">
        <f t="shared" si="5"/>
        <v>72242</v>
      </c>
    </row>
    <row r="104" spans="1:6" ht="33.75" hidden="1" x14ac:dyDescent="0.2">
      <c r="A104" s="49" t="s">
        <v>345</v>
      </c>
      <c r="B104" s="43"/>
      <c r="C104" s="79" t="s">
        <v>346</v>
      </c>
      <c r="D104" s="45"/>
      <c r="E104" s="54"/>
      <c r="F104" s="47">
        <f>D104-E104</f>
        <v>0</v>
      </c>
    </row>
    <row r="105" spans="1:6" ht="33.75" x14ac:dyDescent="0.2">
      <c r="A105" s="132" t="s">
        <v>429</v>
      </c>
      <c r="B105" s="43" t="s">
        <v>10</v>
      </c>
      <c r="C105" s="79" t="s">
        <v>458</v>
      </c>
      <c r="D105" s="45">
        <v>173500</v>
      </c>
      <c r="E105" s="54">
        <v>173500</v>
      </c>
      <c r="F105" s="47">
        <f>D105-E105</f>
        <v>0</v>
      </c>
    </row>
    <row r="106" spans="1:6" ht="60.75" customHeight="1" x14ac:dyDescent="0.2">
      <c r="A106" s="52" t="s">
        <v>460</v>
      </c>
      <c r="B106" s="96"/>
      <c r="C106" s="94" t="s">
        <v>459</v>
      </c>
      <c r="D106" s="54">
        <v>291400</v>
      </c>
      <c r="E106" s="54">
        <v>291400</v>
      </c>
      <c r="F106" s="53">
        <f>D106-E106</f>
        <v>0</v>
      </c>
    </row>
    <row r="107" spans="1:6" ht="60.75" customHeight="1" x14ac:dyDescent="0.2">
      <c r="A107" s="52" t="s">
        <v>460</v>
      </c>
      <c r="B107" s="96"/>
      <c r="C107" s="94" t="s">
        <v>346</v>
      </c>
      <c r="D107" s="54">
        <v>58100</v>
      </c>
      <c r="E107" s="54">
        <v>58100</v>
      </c>
      <c r="F107" s="53">
        <f>D107-E107</f>
        <v>0</v>
      </c>
    </row>
    <row r="108" spans="1:6" ht="48.75" customHeight="1" x14ac:dyDescent="0.2">
      <c r="A108" s="49" t="s">
        <v>304</v>
      </c>
      <c r="B108" s="43" t="s">
        <v>10</v>
      </c>
      <c r="C108" s="79" t="s">
        <v>223</v>
      </c>
      <c r="D108" s="166">
        <v>2000070</v>
      </c>
      <c r="E108" s="54">
        <v>1219800</v>
      </c>
      <c r="F108" s="47">
        <f>D108-E108</f>
        <v>780270</v>
      </c>
    </row>
    <row r="109" spans="1:6" ht="36" hidden="1" customHeight="1" x14ac:dyDescent="0.2">
      <c r="A109" s="49" t="s">
        <v>340</v>
      </c>
      <c r="B109" s="43"/>
      <c r="C109" s="79" t="s">
        <v>337</v>
      </c>
      <c r="D109" s="45"/>
      <c r="E109" s="54"/>
      <c r="F109" s="47"/>
    </row>
    <row r="110" spans="1:6" ht="22.5" hidden="1" customHeight="1" x14ac:dyDescent="0.2">
      <c r="A110" s="49" t="s">
        <v>341</v>
      </c>
      <c r="B110" s="43" t="s">
        <v>10</v>
      </c>
      <c r="C110" s="79" t="s">
        <v>342</v>
      </c>
      <c r="D110" s="45"/>
      <c r="E110" s="54"/>
      <c r="F110" s="47">
        <f>D110-E110</f>
        <v>0</v>
      </c>
    </row>
    <row r="111" spans="1:6" ht="12.75" customHeight="1" x14ac:dyDescent="0.2">
      <c r="A111" s="97"/>
      <c r="B111" s="98"/>
      <c r="C111" s="98"/>
      <c r="D111" s="99"/>
      <c r="E111" s="99"/>
      <c r="F111" s="99"/>
    </row>
  </sheetData>
  <mergeCells count="12">
    <mergeCell ref="F11:F17"/>
    <mergeCell ref="A10:D10"/>
    <mergeCell ref="A11:A17"/>
    <mergeCell ref="B11:B17"/>
    <mergeCell ref="C11:C17"/>
    <mergeCell ref="D11:D17"/>
    <mergeCell ref="E11:E17"/>
    <mergeCell ref="B7:D7"/>
    <mergeCell ref="A1:D1"/>
    <mergeCell ref="A2:D2"/>
    <mergeCell ref="A4:D4"/>
    <mergeCell ref="B6:D6"/>
  </mergeCells>
  <phoneticPr fontId="2" type="noConversion"/>
  <conditionalFormatting sqref="F75:F85 F19:F64 F67 F87:F104 F106 F108:F110 F71:F73">
    <cfRule type="cellIs" dxfId="38" priority="71" stopIfTrue="1" operator="equal">
      <formula>0</formula>
    </cfRule>
  </conditionalFormatting>
  <conditionalFormatting sqref="F86">
    <cfRule type="cellIs" dxfId="37" priority="8" stopIfTrue="1" operator="equal">
      <formula>0</formula>
    </cfRule>
  </conditionalFormatting>
  <conditionalFormatting sqref="F74">
    <cfRule type="cellIs" dxfId="36" priority="7" stopIfTrue="1" operator="equal">
      <formula>0</formula>
    </cfRule>
  </conditionalFormatting>
  <conditionalFormatting sqref="F65">
    <cfRule type="cellIs" dxfId="35" priority="6" stopIfTrue="1" operator="equal">
      <formula>0</formula>
    </cfRule>
  </conditionalFormatting>
  <conditionalFormatting sqref="F105">
    <cfRule type="cellIs" dxfId="34" priority="5" stopIfTrue="1" operator="equal">
      <formula>0</formula>
    </cfRule>
  </conditionalFormatting>
  <conditionalFormatting sqref="F66">
    <cfRule type="cellIs" dxfId="33" priority="4" stopIfTrue="1" operator="equal">
      <formula>0</formula>
    </cfRule>
  </conditionalFormatting>
  <conditionalFormatting sqref="F107">
    <cfRule type="cellIs" dxfId="32" priority="3" stopIfTrue="1" operator="equal">
      <formula>0</formula>
    </cfRule>
  </conditionalFormatting>
  <conditionalFormatting sqref="F69:F70">
    <cfRule type="cellIs" dxfId="31" priority="2" stopIfTrue="1" operator="equal">
      <formula>0</formula>
    </cfRule>
  </conditionalFormatting>
  <conditionalFormatting sqref="F68">
    <cfRule type="cellIs" dxfId="3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2" fitToHeight="3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201"/>
  <sheetViews>
    <sheetView showGridLines="0" tabSelected="1" view="pageBreakPreview" topLeftCell="B1" zoomScale="178" zoomScaleNormal="100" zoomScaleSheetLayoutView="178" workbookViewId="0">
      <selection activeCell="E163" sqref="E163"/>
    </sheetView>
  </sheetViews>
  <sheetFormatPr defaultRowHeight="12.75" x14ac:dyDescent="0.2"/>
  <cols>
    <col min="1" max="1" width="46.28515625" customWidth="1"/>
    <col min="2" max="2" width="7.28515625" customWidth="1"/>
    <col min="3" max="3" width="26.140625" customWidth="1"/>
    <col min="4" max="4" width="21.7109375" customWidth="1"/>
    <col min="5" max="5" width="18.7109375" customWidth="1"/>
    <col min="6" max="6" width="20.42578125" customWidth="1"/>
  </cols>
  <sheetData>
    <row r="1" spans="1:6" ht="12.75" customHeight="1" x14ac:dyDescent="0.2"/>
    <row r="2" spans="1:6" ht="15" customHeight="1" x14ac:dyDescent="0.25">
      <c r="A2" s="193" t="s">
        <v>22</v>
      </c>
      <c r="B2" s="193"/>
      <c r="C2" s="193"/>
      <c r="D2" s="193"/>
      <c r="E2" s="24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203" t="s">
        <v>4</v>
      </c>
      <c r="B4" s="197" t="s">
        <v>11</v>
      </c>
      <c r="C4" s="206" t="s">
        <v>26</v>
      </c>
      <c r="D4" s="200" t="s">
        <v>18</v>
      </c>
      <c r="E4" s="208" t="s">
        <v>12</v>
      </c>
      <c r="F4" s="190" t="s">
        <v>15</v>
      </c>
    </row>
    <row r="5" spans="1:6" ht="5.45" customHeight="1" x14ac:dyDescent="0.2">
      <c r="A5" s="204"/>
      <c r="B5" s="198"/>
      <c r="C5" s="207"/>
      <c r="D5" s="201"/>
      <c r="E5" s="209"/>
      <c r="F5" s="191"/>
    </row>
    <row r="6" spans="1:6" ht="9.6" customHeight="1" x14ac:dyDescent="0.2">
      <c r="A6" s="204"/>
      <c r="B6" s="198"/>
      <c r="C6" s="207"/>
      <c r="D6" s="201"/>
      <c r="E6" s="209"/>
      <c r="F6" s="191"/>
    </row>
    <row r="7" spans="1:6" ht="6" customHeight="1" x14ac:dyDescent="0.2">
      <c r="A7" s="204"/>
      <c r="B7" s="198"/>
      <c r="C7" s="207"/>
      <c r="D7" s="201"/>
      <c r="E7" s="209"/>
      <c r="F7" s="191"/>
    </row>
    <row r="8" spans="1:6" ht="6.6" customHeight="1" x14ac:dyDescent="0.2">
      <c r="A8" s="204"/>
      <c r="B8" s="198"/>
      <c r="C8" s="207"/>
      <c r="D8" s="201"/>
      <c r="E8" s="209"/>
      <c r="F8" s="191"/>
    </row>
    <row r="9" spans="1:6" ht="11.1" customHeight="1" x14ac:dyDescent="0.2">
      <c r="A9" s="204"/>
      <c r="B9" s="198"/>
      <c r="C9" s="207"/>
      <c r="D9" s="201"/>
      <c r="E9" s="209"/>
      <c r="F9" s="191"/>
    </row>
    <row r="10" spans="1:6" ht="4.1500000000000004" hidden="1" customHeight="1" x14ac:dyDescent="0.2">
      <c r="A10" s="204"/>
      <c r="B10" s="198"/>
      <c r="C10" s="74"/>
      <c r="D10" s="201"/>
      <c r="E10" s="26"/>
      <c r="F10" s="31"/>
    </row>
    <row r="11" spans="1:6" ht="13.15" hidden="1" customHeight="1" x14ac:dyDescent="0.2">
      <c r="A11" s="205"/>
      <c r="B11" s="199"/>
      <c r="C11" s="75"/>
      <c r="D11" s="202"/>
      <c r="E11" s="28"/>
      <c r="F11" s="32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13</v>
      </c>
    </row>
    <row r="13" spans="1:6" x14ac:dyDescent="0.2">
      <c r="A13" s="85" t="s">
        <v>80</v>
      </c>
      <c r="B13" s="86" t="s">
        <v>81</v>
      </c>
      <c r="C13" s="87" t="s">
        <v>181</v>
      </c>
      <c r="D13" s="168">
        <f>D15+D21+D30+D46+D48+D50+D59+D62+D64+D70+D75+D86+D95+D92+D116+D126+D131+D105+D173+D144+D136+D140+D150+D164+D179+D171+D188+D191+D197+D194+D82+D112+D185+D101+D90+D142+D53+D56+D159</f>
        <v>10782998.040000001</v>
      </c>
      <c r="E13" s="168">
        <f>E15+E21+E30+E46+E48+E50+E59+E62+E64+E70+E75+E86+E95+E92+E116+E126+E131+E105+E173+E144+E136+E140+E150+E164+E179+E171+E188+E191+E197+E194+E82+E112+E185+E101+E90+E142+E53+E56+E159</f>
        <v>5396579.2400000012</v>
      </c>
      <c r="F13" s="90">
        <f>D13-E13</f>
        <v>5386418.7999999998</v>
      </c>
    </row>
    <row r="14" spans="1:6" x14ac:dyDescent="0.2">
      <c r="A14" s="91" t="s">
        <v>41</v>
      </c>
      <c r="B14" s="60"/>
      <c r="C14" s="80"/>
      <c r="D14" s="83"/>
      <c r="E14" s="61"/>
      <c r="F14" s="62"/>
    </row>
    <row r="15" spans="1:6" ht="33.75" x14ac:dyDescent="0.2">
      <c r="A15" s="85" t="s">
        <v>166</v>
      </c>
      <c r="B15" s="86" t="s">
        <v>81</v>
      </c>
      <c r="C15" s="87" t="s">
        <v>349</v>
      </c>
      <c r="D15" s="88">
        <f>D16</f>
        <v>980565</v>
      </c>
      <c r="E15" s="88">
        <f>E16</f>
        <v>506555.85000000003</v>
      </c>
      <c r="F15" s="47">
        <f t="shared" ref="F15:F20" si="0">D15-E15</f>
        <v>474009.14999999997</v>
      </c>
    </row>
    <row r="16" spans="1:6" ht="16.5" customHeight="1" x14ac:dyDescent="0.2">
      <c r="A16" s="40" t="s">
        <v>82</v>
      </c>
      <c r="B16" s="100" t="s">
        <v>81</v>
      </c>
      <c r="C16" s="77" t="s">
        <v>244</v>
      </c>
      <c r="D16" s="38">
        <f>D17</f>
        <v>980565</v>
      </c>
      <c r="E16" s="38">
        <f>E17</f>
        <v>506555.85000000003</v>
      </c>
      <c r="F16" s="47">
        <f t="shared" si="0"/>
        <v>474009.14999999997</v>
      </c>
    </row>
    <row r="17" spans="1:6" x14ac:dyDescent="0.2">
      <c r="A17" s="40" t="s">
        <v>83</v>
      </c>
      <c r="B17" s="67" t="s">
        <v>81</v>
      </c>
      <c r="C17" s="77" t="s">
        <v>244</v>
      </c>
      <c r="D17" s="38">
        <f>D18+D20+D19</f>
        <v>980565</v>
      </c>
      <c r="E17" s="38">
        <f>E18+E20+E19</f>
        <v>506555.85000000003</v>
      </c>
      <c r="F17" s="47">
        <f t="shared" si="0"/>
        <v>474009.14999999997</v>
      </c>
    </row>
    <row r="18" spans="1:6" x14ac:dyDescent="0.2">
      <c r="A18" s="40" t="s">
        <v>84</v>
      </c>
      <c r="B18" s="67" t="s">
        <v>81</v>
      </c>
      <c r="C18" s="77" t="s">
        <v>179</v>
      </c>
      <c r="D18" s="38">
        <v>753122</v>
      </c>
      <c r="E18" s="59">
        <v>398812.39</v>
      </c>
      <c r="F18" s="47">
        <f t="shared" si="0"/>
        <v>354309.61</v>
      </c>
    </row>
    <row r="19" spans="1:6" hidden="1" x14ac:dyDescent="0.2">
      <c r="A19" s="40" t="s">
        <v>242</v>
      </c>
      <c r="B19" s="67" t="s">
        <v>81</v>
      </c>
      <c r="C19" s="77" t="s">
        <v>394</v>
      </c>
      <c r="D19" s="38">
        <v>0</v>
      </c>
      <c r="E19" s="59">
        <v>0</v>
      </c>
      <c r="F19" s="47">
        <f t="shared" si="0"/>
        <v>0</v>
      </c>
    </row>
    <row r="20" spans="1:6" x14ac:dyDescent="0.2">
      <c r="A20" s="40" t="s">
        <v>85</v>
      </c>
      <c r="B20" s="67" t="s">
        <v>81</v>
      </c>
      <c r="C20" s="77" t="s">
        <v>180</v>
      </c>
      <c r="D20" s="38">
        <v>227443</v>
      </c>
      <c r="E20" s="59">
        <v>107743.46</v>
      </c>
      <c r="F20" s="47">
        <f t="shared" si="0"/>
        <v>119699.54</v>
      </c>
    </row>
    <row r="21" spans="1:6" ht="45" x14ac:dyDescent="0.2">
      <c r="A21" s="85" t="s">
        <v>86</v>
      </c>
      <c r="B21" s="103" t="s">
        <v>81</v>
      </c>
      <c r="C21" s="95" t="s">
        <v>348</v>
      </c>
      <c r="D21" s="88">
        <f>D22</f>
        <v>1661321</v>
      </c>
      <c r="E21" s="88">
        <f>E22</f>
        <v>1046830.24</v>
      </c>
      <c r="F21" s="90">
        <f t="shared" ref="F21" si="1">F22</f>
        <v>604490.76</v>
      </c>
    </row>
    <row r="22" spans="1:6" x14ac:dyDescent="0.2">
      <c r="A22" s="40" t="s">
        <v>82</v>
      </c>
      <c r="B22" s="67" t="s">
        <v>81</v>
      </c>
      <c r="C22" s="77" t="s">
        <v>246</v>
      </c>
      <c r="D22" s="45">
        <f>D23+D25+D27</f>
        <v>1661321</v>
      </c>
      <c r="E22" s="45">
        <f>E23+E25+E27</f>
        <v>1046830.24</v>
      </c>
      <c r="F22" s="47">
        <f>F24+F25+F29+F26+F27</f>
        <v>604490.76</v>
      </c>
    </row>
    <row r="23" spans="1:6" x14ac:dyDescent="0.2">
      <c r="A23" s="40" t="s">
        <v>83</v>
      </c>
      <c r="B23" s="67" t="s">
        <v>81</v>
      </c>
      <c r="C23" s="77" t="s">
        <v>245</v>
      </c>
      <c r="D23" s="45">
        <f>D24+D29+D26+D28</f>
        <v>1661321</v>
      </c>
      <c r="E23" s="45">
        <f>E24+E29+E26</f>
        <v>1046830.24</v>
      </c>
      <c r="F23" s="47">
        <f>F24+F29+F26</f>
        <v>604490.76</v>
      </c>
    </row>
    <row r="24" spans="1:6" x14ac:dyDescent="0.2">
      <c r="A24" s="40" t="s">
        <v>84</v>
      </c>
      <c r="B24" s="67" t="s">
        <v>81</v>
      </c>
      <c r="C24" s="77" t="s">
        <v>183</v>
      </c>
      <c r="D24" s="45">
        <v>1264456</v>
      </c>
      <c r="E24" s="93">
        <v>817092.53</v>
      </c>
      <c r="F24" s="47">
        <f t="shared" ref="F24:F29" si="2">D24-E24</f>
        <v>447363.47</v>
      </c>
    </row>
    <row r="25" spans="1:6" ht="22.5" hidden="1" x14ac:dyDescent="0.2">
      <c r="A25" s="40" t="s">
        <v>325</v>
      </c>
      <c r="B25" s="67"/>
      <c r="C25" s="77" t="s">
        <v>315</v>
      </c>
      <c r="D25" s="45">
        <v>0</v>
      </c>
      <c r="E25" s="93">
        <v>0</v>
      </c>
      <c r="F25" s="47">
        <f t="shared" si="2"/>
        <v>0</v>
      </c>
    </row>
    <row r="26" spans="1:6" x14ac:dyDescent="0.2">
      <c r="A26" s="40" t="s">
        <v>242</v>
      </c>
      <c r="B26" s="67" t="s">
        <v>81</v>
      </c>
      <c r="C26" s="77" t="s">
        <v>243</v>
      </c>
      <c r="D26" s="45">
        <v>5000</v>
      </c>
      <c r="E26" s="93">
        <v>700</v>
      </c>
      <c r="F26" s="47">
        <f t="shared" si="2"/>
        <v>4300</v>
      </c>
    </row>
    <row r="27" spans="1:6" hidden="1" x14ac:dyDescent="0.2">
      <c r="A27" s="40" t="s">
        <v>242</v>
      </c>
      <c r="B27" s="67" t="s">
        <v>81</v>
      </c>
      <c r="C27" s="77" t="s">
        <v>308</v>
      </c>
      <c r="D27" s="45">
        <v>0</v>
      </c>
      <c r="E27" s="93">
        <v>0</v>
      </c>
      <c r="F27" s="47">
        <f t="shared" si="2"/>
        <v>0</v>
      </c>
    </row>
    <row r="28" spans="1:6" x14ac:dyDescent="0.2">
      <c r="A28" s="40" t="s">
        <v>242</v>
      </c>
      <c r="B28" s="67" t="s">
        <v>81</v>
      </c>
      <c r="C28" s="77" t="s">
        <v>308</v>
      </c>
      <c r="D28" s="45">
        <v>10000</v>
      </c>
      <c r="E28" s="93">
        <v>0</v>
      </c>
      <c r="F28" s="47">
        <f t="shared" ref="F28" si="3">D28-E28</f>
        <v>10000</v>
      </c>
    </row>
    <row r="29" spans="1:6" x14ac:dyDescent="0.2">
      <c r="A29" s="40" t="s">
        <v>85</v>
      </c>
      <c r="B29" s="67" t="s">
        <v>81</v>
      </c>
      <c r="C29" s="77" t="s">
        <v>182</v>
      </c>
      <c r="D29" s="45">
        <v>381865</v>
      </c>
      <c r="E29" s="45">
        <v>229037.71</v>
      </c>
      <c r="F29" s="47">
        <f t="shared" si="2"/>
        <v>152827.29</v>
      </c>
    </row>
    <row r="30" spans="1:6" ht="16.5" customHeight="1" x14ac:dyDescent="0.2">
      <c r="A30" s="85" t="s">
        <v>86</v>
      </c>
      <c r="B30" s="103" t="s">
        <v>81</v>
      </c>
      <c r="C30" s="87" t="s">
        <v>350</v>
      </c>
      <c r="D30" s="88">
        <f>D31+D39+D43+D38</f>
        <v>918370</v>
      </c>
      <c r="E30" s="88">
        <f>E31+E39+E43+E38</f>
        <v>533228.63</v>
      </c>
      <c r="F30" s="41">
        <f t="shared" ref="F30:F70" si="4">IF(OR(D30="-",E30=D30),"-",D30-IF(E30="-",0,E30))</f>
        <v>385141.37</v>
      </c>
    </row>
    <row r="31" spans="1:6" x14ac:dyDescent="0.2">
      <c r="A31" s="40" t="s">
        <v>82</v>
      </c>
      <c r="B31" s="67" t="s">
        <v>81</v>
      </c>
      <c r="C31" s="77" t="s">
        <v>189</v>
      </c>
      <c r="D31" s="38">
        <f>D32</f>
        <v>497500</v>
      </c>
      <c r="E31" s="38">
        <f>E32</f>
        <v>207889.81</v>
      </c>
      <c r="F31" s="41">
        <f t="shared" si="4"/>
        <v>289610.19</v>
      </c>
    </row>
    <row r="32" spans="1:6" x14ac:dyDescent="0.2">
      <c r="A32" s="40" t="s">
        <v>87</v>
      </c>
      <c r="B32" s="67" t="s">
        <v>81</v>
      </c>
      <c r="C32" s="77" t="s">
        <v>188</v>
      </c>
      <c r="D32" s="38">
        <f>D33+D35+D36</f>
        <v>497500</v>
      </c>
      <c r="E32" s="38">
        <f>E33+E36+E35</f>
        <v>207889.81</v>
      </c>
      <c r="F32" s="41">
        <f t="shared" si="4"/>
        <v>289610.19</v>
      </c>
    </row>
    <row r="33" spans="1:6" x14ac:dyDescent="0.2">
      <c r="A33" s="40" t="s">
        <v>88</v>
      </c>
      <c r="B33" s="67" t="s">
        <v>81</v>
      </c>
      <c r="C33" s="77" t="s">
        <v>187</v>
      </c>
      <c r="D33" s="38">
        <v>70000</v>
      </c>
      <c r="E33" s="148">
        <v>44397.06</v>
      </c>
      <c r="F33" s="41">
        <f t="shared" si="4"/>
        <v>25602.940000000002</v>
      </c>
    </row>
    <row r="34" spans="1:6" hidden="1" x14ac:dyDescent="0.2">
      <c r="A34" s="40" t="s">
        <v>249</v>
      </c>
      <c r="B34" s="67" t="s">
        <v>81</v>
      </c>
      <c r="C34" s="77" t="s">
        <v>250</v>
      </c>
      <c r="D34" s="38">
        <v>0</v>
      </c>
      <c r="E34" s="148">
        <v>0</v>
      </c>
      <c r="F34" s="41" t="str">
        <f t="shared" si="4"/>
        <v>-</v>
      </c>
    </row>
    <row r="35" spans="1:6" x14ac:dyDescent="0.2">
      <c r="A35" s="40" t="s">
        <v>90</v>
      </c>
      <c r="B35" s="67" t="s">
        <v>81</v>
      </c>
      <c r="C35" s="77" t="s">
        <v>186</v>
      </c>
      <c r="D35" s="38">
        <v>47500</v>
      </c>
      <c r="E35" s="148">
        <v>6834</v>
      </c>
      <c r="F35" s="41">
        <f t="shared" si="4"/>
        <v>40666</v>
      </c>
    </row>
    <row r="36" spans="1:6" x14ac:dyDescent="0.2">
      <c r="A36" s="40" t="s">
        <v>91</v>
      </c>
      <c r="B36" s="67" t="s">
        <v>81</v>
      </c>
      <c r="C36" s="77" t="s">
        <v>185</v>
      </c>
      <c r="D36" s="38">
        <v>380000</v>
      </c>
      <c r="E36" s="148">
        <v>156658.75</v>
      </c>
      <c r="F36" s="41">
        <f t="shared" si="4"/>
        <v>223341.25</v>
      </c>
    </row>
    <row r="37" spans="1:6" hidden="1" x14ac:dyDescent="0.2">
      <c r="A37" s="40" t="s">
        <v>91</v>
      </c>
      <c r="B37" s="67" t="s">
        <v>81</v>
      </c>
      <c r="C37" s="77" t="s">
        <v>439</v>
      </c>
      <c r="D37" s="38">
        <v>0</v>
      </c>
      <c r="E37" s="148">
        <v>0</v>
      </c>
      <c r="F37" s="41" t="str">
        <f t="shared" si="4"/>
        <v>-</v>
      </c>
    </row>
    <row r="38" spans="1:6" x14ac:dyDescent="0.2">
      <c r="A38" s="40"/>
      <c r="B38" s="67" t="s">
        <v>81</v>
      </c>
      <c r="C38" s="77" t="s">
        <v>440</v>
      </c>
      <c r="D38" s="38">
        <v>0</v>
      </c>
      <c r="E38" s="148">
        <v>0</v>
      </c>
      <c r="F38" s="41" t="str">
        <f t="shared" si="4"/>
        <v>-</v>
      </c>
    </row>
    <row r="39" spans="1:6" x14ac:dyDescent="0.2">
      <c r="A39" s="40" t="s">
        <v>93</v>
      </c>
      <c r="B39" s="67" t="s">
        <v>81</v>
      </c>
      <c r="C39" s="77" t="s">
        <v>184</v>
      </c>
      <c r="D39" s="38">
        <f>D41+D42</f>
        <v>265000</v>
      </c>
      <c r="E39" s="147">
        <f>E40+E41+E42</f>
        <v>219651</v>
      </c>
      <c r="F39" s="41">
        <f t="shared" si="4"/>
        <v>45349</v>
      </c>
    </row>
    <row r="40" spans="1:6" hidden="1" x14ac:dyDescent="0.2">
      <c r="A40" s="40" t="s">
        <v>225</v>
      </c>
      <c r="B40" s="67" t="s">
        <v>81</v>
      </c>
      <c r="C40" s="77" t="s">
        <v>226</v>
      </c>
      <c r="D40" s="38">
        <v>0</v>
      </c>
      <c r="E40" s="59">
        <v>0</v>
      </c>
      <c r="F40" s="41" t="str">
        <f t="shared" si="4"/>
        <v>-</v>
      </c>
    </row>
    <row r="41" spans="1:6" x14ac:dyDescent="0.2">
      <c r="A41" s="40" t="s">
        <v>94</v>
      </c>
      <c r="B41" s="67" t="s">
        <v>81</v>
      </c>
      <c r="C41" s="77" t="s">
        <v>209</v>
      </c>
      <c r="D41" s="38">
        <v>200000</v>
      </c>
      <c r="E41" s="59">
        <v>195625</v>
      </c>
      <c r="F41" s="41">
        <f t="shared" si="4"/>
        <v>4375</v>
      </c>
    </row>
    <row r="42" spans="1:6" x14ac:dyDescent="0.2">
      <c r="A42" s="40" t="s">
        <v>94</v>
      </c>
      <c r="B42" s="67" t="s">
        <v>81</v>
      </c>
      <c r="C42" s="77" t="s">
        <v>227</v>
      </c>
      <c r="D42" s="140">
        <v>65000</v>
      </c>
      <c r="E42" s="93">
        <v>24026</v>
      </c>
      <c r="F42" s="47">
        <f t="shared" ref="F42:F51" si="5">D42-E42</f>
        <v>40974</v>
      </c>
    </row>
    <row r="43" spans="1:6" x14ac:dyDescent="0.2">
      <c r="A43" s="40" t="s">
        <v>82</v>
      </c>
      <c r="B43" s="67" t="s">
        <v>81</v>
      </c>
      <c r="C43" s="77" t="s">
        <v>423</v>
      </c>
      <c r="D43" s="147">
        <f>D44</f>
        <v>155870</v>
      </c>
      <c r="E43" s="38">
        <f>E44</f>
        <v>105687.82</v>
      </c>
      <c r="F43" s="41">
        <f t="shared" ref="F43:F44" si="6">IF(OR(D43="-",E43=D43),"-",D43-IF(E43="-",0,E43))</f>
        <v>50182.179999999993</v>
      </c>
    </row>
    <row r="44" spans="1:6" x14ac:dyDescent="0.2">
      <c r="A44" s="40" t="s">
        <v>87</v>
      </c>
      <c r="B44" s="67" t="s">
        <v>81</v>
      </c>
      <c r="C44" s="77" t="s">
        <v>422</v>
      </c>
      <c r="D44" s="38">
        <f>D45</f>
        <v>155870</v>
      </c>
      <c r="E44" s="38">
        <f>E45</f>
        <v>105687.82</v>
      </c>
      <c r="F44" s="41">
        <f t="shared" si="6"/>
        <v>50182.179999999993</v>
      </c>
    </row>
    <row r="45" spans="1:6" x14ac:dyDescent="0.2">
      <c r="A45" s="40" t="s">
        <v>89</v>
      </c>
      <c r="B45" s="67" t="s">
        <v>81</v>
      </c>
      <c r="C45" s="77" t="s">
        <v>407</v>
      </c>
      <c r="D45" s="38">
        <v>155870</v>
      </c>
      <c r="E45" s="59">
        <v>105687.82</v>
      </c>
      <c r="F45" s="41">
        <f>IF(OR(D45="-",E45=D45),"-",D45-IF(E45="-",0,E45))</f>
        <v>50182.179999999993</v>
      </c>
    </row>
    <row r="46" spans="1:6" ht="15" customHeight="1" x14ac:dyDescent="0.2">
      <c r="A46" s="85" t="s">
        <v>86</v>
      </c>
      <c r="B46" s="103" t="s">
        <v>81</v>
      </c>
      <c r="C46" s="87" t="s">
        <v>351</v>
      </c>
      <c r="D46" s="88">
        <f>D47+D52</f>
        <v>2000</v>
      </c>
      <c r="E46" s="88">
        <f>E47+E52</f>
        <v>1672.08</v>
      </c>
      <c r="F46" s="90">
        <f>D46-E46</f>
        <v>327.92000000000007</v>
      </c>
    </row>
    <row r="47" spans="1:6" x14ac:dyDescent="0.2">
      <c r="A47" s="49" t="s">
        <v>228</v>
      </c>
      <c r="B47" s="67" t="s">
        <v>81</v>
      </c>
      <c r="C47" s="79" t="s">
        <v>229</v>
      </c>
      <c r="D47" s="140">
        <v>2000</v>
      </c>
      <c r="E47" s="93">
        <v>1672.08</v>
      </c>
      <c r="F47" s="47">
        <f t="shared" si="5"/>
        <v>327.92000000000007</v>
      </c>
    </row>
    <row r="48" spans="1:6" ht="22.5" hidden="1" x14ac:dyDescent="0.2">
      <c r="A48" s="109" t="s">
        <v>352</v>
      </c>
      <c r="B48" s="105" t="s">
        <v>81</v>
      </c>
      <c r="C48" s="79" t="s">
        <v>441</v>
      </c>
      <c r="D48" s="107">
        <f>D49</f>
        <v>0</v>
      </c>
      <c r="E48" s="107">
        <f>E49</f>
        <v>0</v>
      </c>
      <c r="F48" s="108">
        <f t="shared" si="5"/>
        <v>0</v>
      </c>
    </row>
    <row r="49" spans="1:6" hidden="1" x14ac:dyDescent="0.2">
      <c r="A49" s="40"/>
      <c r="B49" s="67" t="s">
        <v>81</v>
      </c>
      <c r="C49" s="79" t="s">
        <v>442</v>
      </c>
      <c r="D49" s="38">
        <v>0</v>
      </c>
      <c r="E49" s="38"/>
      <c r="F49" s="41">
        <f t="shared" si="5"/>
        <v>0</v>
      </c>
    </row>
    <row r="50" spans="1:6" ht="22.5" hidden="1" x14ac:dyDescent="0.2">
      <c r="A50" s="85" t="s">
        <v>344</v>
      </c>
      <c r="B50" s="103" t="s">
        <v>81</v>
      </c>
      <c r="C50" s="79" t="s">
        <v>443</v>
      </c>
      <c r="D50" s="88">
        <f>D51</f>
        <v>0</v>
      </c>
      <c r="E50" s="88">
        <f>E51</f>
        <v>0</v>
      </c>
      <c r="F50" s="90">
        <f t="shared" si="5"/>
        <v>0</v>
      </c>
    </row>
    <row r="51" spans="1:6" ht="22.5" hidden="1" x14ac:dyDescent="0.2">
      <c r="A51" s="52" t="s">
        <v>344</v>
      </c>
      <c r="B51" s="67" t="s">
        <v>81</v>
      </c>
      <c r="C51" s="79" t="s">
        <v>444</v>
      </c>
      <c r="D51" s="45">
        <v>0</v>
      </c>
      <c r="E51" s="93">
        <v>0</v>
      </c>
      <c r="F51" s="47">
        <f t="shared" si="5"/>
        <v>0</v>
      </c>
    </row>
    <row r="52" spans="1:6" x14ac:dyDescent="0.2">
      <c r="A52" s="52"/>
      <c r="B52" s="67" t="s">
        <v>81</v>
      </c>
      <c r="C52" s="79" t="s">
        <v>445</v>
      </c>
      <c r="D52" s="45">
        <v>0</v>
      </c>
      <c r="E52" s="93">
        <v>0</v>
      </c>
      <c r="F52" s="47"/>
    </row>
    <row r="53" spans="1:6" ht="45" x14ac:dyDescent="0.2">
      <c r="A53" s="85" t="s">
        <v>86</v>
      </c>
      <c r="B53" s="103" t="s">
        <v>81</v>
      </c>
      <c r="C53" s="95" t="s">
        <v>451</v>
      </c>
      <c r="D53" s="88">
        <f>D54+D55</f>
        <v>1197463.72</v>
      </c>
      <c r="E53" s="88">
        <f>E54+E55</f>
        <v>1017576.91</v>
      </c>
      <c r="F53" s="90">
        <f>F54</f>
        <v>118078.28999999992</v>
      </c>
    </row>
    <row r="54" spans="1:6" x14ac:dyDescent="0.2">
      <c r="A54" s="40" t="s">
        <v>82</v>
      </c>
      <c r="B54" s="67" t="s">
        <v>81</v>
      </c>
      <c r="C54" s="77" t="s">
        <v>452</v>
      </c>
      <c r="D54" s="45">
        <v>919711.09</v>
      </c>
      <c r="E54" s="45">
        <v>801632.8</v>
      </c>
      <c r="F54" s="47">
        <f>D54-E54</f>
        <v>118078.28999999992</v>
      </c>
    </row>
    <row r="55" spans="1:6" x14ac:dyDescent="0.2">
      <c r="A55" s="40" t="s">
        <v>83</v>
      </c>
      <c r="B55" s="67" t="s">
        <v>81</v>
      </c>
      <c r="C55" s="77" t="s">
        <v>453</v>
      </c>
      <c r="D55" s="45">
        <f>259616+18136.63</f>
        <v>277752.63</v>
      </c>
      <c r="E55" s="45">
        <v>215944.11</v>
      </c>
      <c r="F55" s="47">
        <f>D55-E55</f>
        <v>61808.520000000019</v>
      </c>
    </row>
    <row r="56" spans="1:6" ht="45" x14ac:dyDescent="0.2">
      <c r="A56" s="85" t="s">
        <v>86</v>
      </c>
      <c r="B56" s="103" t="s">
        <v>81</v>
      </c>
      <c r="C56" s="95" t="s">
        <v>454</v>
      </c>
      <c r="D56" s="88">
        <f>D57+D58</f>
        <v>164632</v>
      </c>
      <c r="E56" s="88">
        <f>E57+E58</f>
        <v>85946.53</v>
      </c>
      <c r="F56" s="90">
        <f>F57</f>
        <v>60434.84</v>
      </c>
    </row>
    <row r="57" spans="1:6" x14ac:dyDescent="0.2">
      <c r="A57" s="40" t="s">
        <v>82</v>
      </c>
      <c r="B57" s="67" t="s">
        <v>81</v>
      </c>
      <c r="C57" s="77" t="s">
        <v>455</v>
      </c>
      <c r="D57" s="45">
        <v>126446</v>
      </c>
      <c r="E57" s="45">
        <v>66011.16</v>
      </c>
      <c r="F57" s="47">
        <f>D57-E57</f>
        <v>60434.84</v>
      </c>
    </row>
    <row r="58" spans="1:6" x14ac:dyDescent="0.2">
      <c r="A58" s="40" t="s">
        <v>83</v>
      </c>
      <c r="B58" s="67" t="s">
        <v>81</v>
      </c>
      <c r="C58" s="77" t="s">
        <v>456</v>
      </c>
      <c r="D58" s="45">
        <v>38186</v>
      </c>
      <c r="E58" s="45">
        <v>19935.37</v>
      </c>
      <c r="F58" s="47">
        <f>D58-E58</f>
        <v>18250.63</v>
      </c>
    </row>
    <row r="59" spans="1:6" ht="13.5" customHeight="1" x14ac:dyDescent="0.2">
      <c r="A59" s="85" t="s">
        <v>353</v>
      </c>
      <c r="B59" s="103" t="s">
        <v>81</v>
      </c>
      <c r="C59" s="87" t="s">
        <v>354</v>
      </c>
      <c r="D59" s="88">
        <f>D60</f>
        <v>10000</v>
      </c>
      <c r="E59" s="88">
        <f>E60</f>
        <v>0</v>
      </c>
      <c r="F59" s="90">
        <f>F60</f>
        <v>10000</v>
      </c>
    </row>
    <row r="60" spans="1:6" ht="13.5" customHeight="1" x14ac:dyDescent="0.2">
      <c r="A60" s="52" t="s">
        <v>82</v>
      </c>
      <c r="B60" s="67" t="s">
        <v>81</v>
      </c>
      <c r="C60" s="94" t="s">
        <v>190</v>
      </c>
      <c r="D60" s="45">
        <f>D61</f>
        <v>10000</v>
      </c>
      <c r="E60" s="45">
        <f>E61</f>
        <v>0</v>
      </c>
      <c r="F60" s="47">
        <f>D61-E60</f>
        <v>10000</v>
      </c>
    </row>
    <row r="61" spans="1:6" ht="13.5" customHeight="1" x14ac:dyDescent="0.2">
      <c r="A61" s="40" t="s">
        <v>92</v>
      </c>
      <c r="B61" s="67" t="s">
        <v>81</v>
      </c>
      <c r="C61" s="94" t="s">
        <v>408</v>
      </c>
      <c r="D61" s="45">
        <v>10000</v>
      </c>
      <c r="E61" s="93"/>
      <c r="F61" s="47">
        <f>D61-E61</f>
        <v>10000</v>
      </c>
    </row>
    <row r="62" spans="1:6" x14ac:dyDescent="0.2">
      <c r="A62" s="85" t="s">
        <v>95</v>
      </c>
      <c r="B62" s="103" t="s">
        <v>81</v>
      </c>
      <c r="C62" s="87" t="s">
        <v>355</v>
      </c>
      <c r="D62" s="88">
        <f>D63</f>
        <v>2149</v>
      </c>
      <c r="E62" s="89">
        <f>E63</f>
        <v>2139</v>
      </c>
      <c r="F62" s="90">
        <f>F63</f>
        <v>10</v>
      </c>
    </row>
    <row r="63" spans="1:6" x14ac:dyDescent="0.2">
      <c r="A63" s="40" t="s">
        <v>92</v>
      </c>
      <c r="B63" s="67" t="s">
        <v>81</v>
      </c>
      <c r="C63" s="77" t="s">
        <v>409</v>
      </c>
      <c r="D63" s="38">
        <v>2149</v>
      </c>
      <c r="E63" s="59">
        <v>2139</v>
      </c>
      <c r="F63" s="41">
        <f>IF(OR(D63="-",E63=D63),"-",D63-IF(E63="-",0,E63))</f>
        <v>10</v>
      </c>
    </row>
    <row r="64" spans="1:6" x14ac:dyDescent="0.2">
      <c r="A64" s="85" t="s">
        <v>95</v>
      </c>
      <c r="B64" s="103" t="s">
        <v>81</v>
      </c>
      <c r="C64" s="87" t="s">
        <v>208</v>
      </c>
      <c r="D64" s="88">
        <f>D65+D68</f>
        <v>12391</v>
      </c>
      <c r="E64" s="88">
        <f>E65+E68</f>
        <v>0</v>
      </c>
      <c r="F64" s="90">
        <f t="shared" si="4"/>
        <v>12391</v>
      </c>
    </row>
    <row r="65" spans="1:6" s="139" customFormat="1" x14ac:dyDescent="0.2">
      <c r="A65" s="144" t="s">
        <v>83</v>
      </c>
      <c r="B65" s="145" t="s">
        <v>81</v>
      </c>
      <c r="C65" s="146" t="s">
        <v>251</v>
      </c>
      <c r="D65" s="137">
        <f>D66+D67</f>
        <v>9391</v>
      </c>
      <c r="E65" s="137">
        <f>E66+E67</f>
        <v>0</v>
      </c>
      <c r="F65" s="138">
        <f>F66+F67</f>
        <v>9391</v>
      </c>
    </row>
    <row r="66" spans="1:6" x14ac:dyDescent="0.2">
      <c r="A66" s="40" t="s">
        <v>84</v>
      </c>
      <c r="B66" s="67" t="s">
        <v>81</v>
      </c>
      <c r="C66" s="77" t="s">
        <v>252</v>
      </c>
      <c r="D66" s="54">
        <v>7212.45</v>
      </c>
      <c r="E66" s="104">
        <v>0</v>
      </c>
      <c r="F66" s="53">
        <f>D66-E66</f>
        <v>7212.45</v>
      </c>
    </row>
    <row r="67" spans="1:6" x14ac:dyDescent="0.2">
      <c r="A67" s="40" t="s">
        <v>85</v>
      </c>
      <c r="B67" s="67" t="s">
        <v>81</v>
      </c>
      <c r="C67" s="77" t="s">
        <v>253</v>
      </c>
      <c r="D67" s="54">
        <v>2178.5500000000002</v>
      </c>
      <c r="E67" s="104">
        <v>0</v>
      </c>
      <c r="F67" s="53">
        <f>D67-E67</f>
        <v>2178.5500000000002</v>
      </c>
    </row>
    <row r="68" spans="1:6" x14ac:dyDescent="0.2">
      <c r="A68" s="40" t="s">
        <v>93</v>
      </c>
      <c r="B68" s="67" t="s">
        <v>81</v>
      </c>
      <c r="C68" s="77" t="s">
        <v>207</v>
      </c>
      <c r="D68" s="38">
        <v>3000</v>
      </c>
      <c r="E68" s="104">
        <v>0</v>
      </c>
      <c r="F68" s="41">
        <f t="shared" si="4"/>
        <v>3000</v>
      </c>
    </row>
    <row r="69" spans="1:6" hidden="1" x14ac:dyDescent="0.2">
      <c r="A69" s="40" t="s">
        <v>94</v>
      </c>
      <c r="B69" s="67" t="s">
        <v>81</v>
      </c>
      <c r="C69" s="77" t="s">
        <v>211</v>
      </c>
      <c r="D69" s="38">
        <v>0</v>
      </c>
      <c r="E69" s="104">
        <v>0</v>
      </c>
      <c r="F69" s="41">
        <f>D69-E69</f>
        <v>0</v>
      </c>
    </row>
    <row r="70" spans="1:6" x14ac:dyDescent="0.2">
      <c r="A70" s="85" t="s">
        <v>96</v>
      </c>
      <c r="B70" s="103" t="s">
        <v>81</v>
      </c>
      <c r="C70" s="87" t="s">
        <v>356</v>
      </c>
      <c r="D70" s="88">
        <f>D71</f>
        <v>359800</v>
      </c>
      <c r="E70" s="89">
        <f>E71</f>
        <v>268593.45</v>
      </c>
      <c r="F70" s="90">
        <f t="shared" si="4"/>
        <v>91206.549999999988</v>
      </c>
    </row>
    <row r="71" spans="1:6" x14ac:dyDescent="0.2">
      <c r="A71" s="40" t="s">
        <v>82</v>
      </c>
      <c r="B71" s="67" t="s">
        <v>81</v>
      </c>
      <c r="C71" s="77" t="s">
        <v>357</v>
      </c>
      <c r="D71" s="38">
        <f>D72</f>
        <v>359800</v>
      </c>
      <c r="E71" s="59">
        <f>E72</f>
        <v>268593.45</v>
      </c>
      <c r="F71" s="41">
        <f t="shared" ref="F71:F125" si="7">IF(OR(D71="-",E71=D71),"-",D71-IF(E71="-",0,E71))</f>
        <v>91206.549999999988</v>
      </c>
    </row>
    <row r="72" spans="1:6" x14ac:dyDescent="0.2">
      <c r="A72" s="40" t="s">
        <v>83</v>
      </c>
      <c r="B72" s="67" t="s">
        <v>81</v>
      </c>
      <c r="C72" s="77" t="s">
        <v>247</v>
      </c>
      <c r="D72" s="38">
        <f>D73+D74</f>
        <v>359800</v>
      </c>
      <c r="E72" s="59">
        <f>E73+E74</f>
        <v>268593.45</v>
      </c>
      <c r="F72" s="41">
        <f t="shared" si="7"/>
        <v>91206.549999999988</v>
      </c>
    </row>
    <row r="73" spans="1:6" x14ac:dyDescent="0.2">
      <c r="A73" s="40" t="s">
        <v>84</v>
      </c>
      <c r="B73" s="67" t="s">
        <v>81</v>
      </c>
      <c r="C73" s="77" t="s">
        <v>193</v>
      </c>
      <c r="D73" s="38">
        <v>276344</v>
      </c>
      <c r="E73" s="38">
        <v>211963.3</v>
      </c>
      <c r="F73" s="41">
        <f>D73-E73</f>
        <v>64380.700000000012</v>
      </c>
    </row>
    <row r="74" spans="1:6" x14ac:dyDescent="0.2">
      <c r="A74" s="40" t="s">
        <v>85</v>
      </c>
      <c r="B74" s="67" t="s">
        <v>81</v>
      </c>
      <c r="C74" s="77" t="s">
        <v>194</v>
      </c>
      <c r="D74" s="38">
        <v>83456</v>
      </c>
      <c r="E74" s="38">
        <v>56630.15</v>
      </c>
      <c r="F74" s="41">
        <f t="shared" si="7"/>
        <v>26825.85</v>
      </c>
    </row>
    <row r="75" spans="1:6" x14ac:dyDescent="0.2">
      <c r="A75" s="85" t="s">
        <v>96</v>
      </c>
      <c r="B75" s="103" t="s">
        <v>81</v>
      </c>
      <c r="C75" s="87" t="s">
        <v>358</v>
      </c>
      <c r="D75" s="88">
        <f>D76+D79</f>
        <v>49465</v>
      </c>
      <c r="E75" s="88">
        <f>E76+E79</f>
        <v>0</v>
      </c>
      <c r="F75" s="90">
        <f>D75-E75</f>
        <v>49465</v>
      </c>
    </row>
    <row r="76" spans="1:6" x14ac:dyDescent="0.2">
      <c r="A76" s="40" t="s">
        <v>82</v>
      </c>
      <c r="B76" s="67" t="s">
        <v>81</v>
      </c>
      <c r="C76" s="77" t="s">
        <v>410</v>
      </c>
      <c r="D76" s="38">
        <f>D77</f>
        <v>49465</v>
      </c>
      <c r="E76" s="38">
        <f>E77</f>
        <v>0</v>
      </c>
      <c r="F76" s="41">
        <f t="shared" si="7"/>
        <v>49465</v>
      </c>
    </row>
    <row r="77" spans="1:6" x14ac:dyDescent="0.2">
      <c r="A77" s="40" t="s">
        <v>87</v>
      </c>
      <c r="B77" s="67" t="s">
        <v>81</v>
      </c>
      <c r="C77" s="77" t="s">
        <v>411</v>
      </c>
      <c r="D77" s="38">
        <f>D78</f>
        <v>49465</v>
      </c>
      <c r="E77" s="38">
        <f>E78</f>
        <v>0</v>
      </c>
      <c r="F77" s="41">
        <f t="shared" si="7"/>
        <v>49465</v>
      </c>
    </row>
    <row r="78" spans="1:6" x14ac:dyDescent="0.2">
      <c r="A78" s="40" t="s">
        <v>89</v>
      </c>
      <c r="B78" s="67" t="s">
        <v>81</v>
      </c>
      <c r="C78" s="77" t="s">
        <v>412</v>
      </c>
      <c r="D78" s="38">
        <v>49465</v>
      </c>
      <c r="E78" s="104">
        <v>0</v>
      </c>
      <c r="F78" s="41">
        <f t="shared" si="7"/>
        <v>49465</v>
      </c>
    </row>
    <row r="79" spans="1:6" hidden="1" x14ac:dyDescent="0.2">
      <c r="A79" s="40" t="s">
        <v>93</v>
      </c>
      <c r="B79" s="67" t="s">
        <v>81</v>
      </c>
      <c r="C79" s="77" t="s">
        <v>240</v>
      </c>
      <c r="D79" s="45">
        <f>D80+D81</f>
        <v>0</v>
      </c>
      <c r="E79" s="93"/>
      <c r="F79" s="47">
        <f>F80</f>
        <v>0</v>
      </c>
    </row>
    <row r="80" spans="1:6" hidden="1" x14ac:dyDescent="0.2">
      <c r="A80" s="40" t="s">
        <v>225</v>
      </c>
      <c r="B80" s="67" t="s">
        <v>81</v>
      </c>
      <c r="C80" s="77" t="s">
        <v>241</v>
      </c>
      <c r="D80" s="45">
        <v>0</v>
      </c>
      <c r="E80" s="93"/>
      <c r="F80" s="47">
        <f>D80-E80</f>
        <v>0</v>
      </c>
    </row>
    <row r="81" spans="1:6" hidden="1" x14ac:dyDescent="0.2">
      <c r="A81" s="40" t="s">
        <v>94</v>
      </c>
      <c r="B81" s="67" t="s">
        <v>81</v>
      </c>
      <c r="C81" s="77" t="s">
        <v>385</v>
      </c>
      <c r="D81" s="38">
        <v>0</v>
      </c>
      <c r="E81" s="93"/>
      <c r="F81" s="41">
        <f>D81-E81</f>
        <v>0</v>
      </c>
    </row>
    <row r="82" spans="1:6" ht="13.5" hidden="1" customHeight="1" x14ac:dyDescent="0.2">
      <c r="A82" s="120" t="s">
        <v>239</v>
      </c>
      <c r="B82" s="103" t="s">
        <v>81</v>
      </c>
      <c r="C82" s="95" t="s">
        <v>386</v>
      </c>
      <c r="D82" s="88">
        <f t="shared" ref="D82:E84" si="8">D83</f>
        <v>0</v>
      </c>
      <c r="E82" s="88">
        <f t="shared" si="8"/>
        <v>0</v>
      </c>
      <c r="F82" s="90">
        <f>D82-E82</f>
        <v>0</v>
      </c>
    </row>
    <row r="83" spans="1:6" hidden="1" x14ac:dyDescent="0.2">
      <c r="A83" s="40" t="s">
        <v>82</v>
      </c>
      <c r="B83" s="67" t="s">
        <v>81</v>
      </c>
      <c r="C83" s="77" t="s">
        <v>387</v>
      </c>
      <c r="D83" s="45">
        <f t="shared" si="8"/>
        <v>0</v>
      </c>
      <c r="E83" s="45">
        <f t="shared" si="8"/>
        <v>0</v>
      </c>
      <c r="F83" s="47">
        <f>F84</f>
        <v>0</v>
      </c>
    </row>
    <row r="84" spans="1:6" hidden="1" x14ac:dyDescent="0.2">
      <c r="A84" s="40" t="s">
        <v>87</v>
      </c>
      <c r="B84" s="67" t="s">
        <v>81</v>
      </c>
      <c r="C84" s="77" t="s">
        <v>388</v>
      </c>
      <c r="D84" s="45">
        <f t="shared" si="8"/>
        <v>0</v>
      </c>
      <c r="E84" s="45">
        <f t="shared" si="8"/>
        <v>0</v>
      </c>
      <c r="F84" s="47">
        <f>F85</f>
        <v>0</v>
      </c>
    </row>
    <row r="85" spans="1:6" hidden="1" x14ac:dyDescent="0.2">
      <c r="A85" s="40" t="s">
        <v>91</v>
      </c>
      <c r="B85" s="67" t="s">
        <v>81</v>
      </c>
      <c r="C85" s="77" t="s">
        <v>389</v>
      </c>
      <c r="D85" s="45">
        <v>0</v>
      </c>
      <c r="E85" s="104">
        <v>0</v>
      </c>
      <c r="F85" s="47">
        <f>D85-E85</f>
        <v>0</v>
      </c>
    </row>
    <row r="86" spans="1:6" ht="13.5" hidden="1" customHeight="1" x14ac:dyDescent="0.2">
      <c r="A86" s="102" t="s">
        <v>239</v>
      </c>
      <c r="B86" s="103" t="s">
        <v>81</v>
      </c>
      <c r="C86" s="95" t="s">
        <v>359</v>
      </c>
      <c r="D86" s="88">
        <f t="shared" ref="D86:E88" si="9">D87</f>
        <v>0</v>
      </c>
      <c r="E86" s="89">
        <f>E87</f>
        <v>0</v>
      </c>
      <c r="F86" s="90">
        <f>D86-E86</f>
        <v>0</v>
      </c>
    </row>
    <row r="87" spans="1:6" hidden="1" x14ac:dyDescent="0.2">
      <c r="A87" s="40" t="s">
        <v>82</v>
      </c>
      <c r="B87" s="67" t="s">
        <v>81</v>
      </c>
      <c r="C87" s="77" t="s">
        <v>238</v>
      </c>
      <c r="D87" s="45">
        <f t="shared" si="9"/>
        <v>0</v>
      </c>
      <c r="E87" s="93">
        <f t="shared" si="9"/>
        <v>0</v>
      </c>
      <c r="F87" s="47">
        <f>F88</f>
        <v>0</v>
      </c>
    </row>
    <row r="88" spans="1:6" hidden="1" x14ac:dyDescent="0.2">
      <c r="A88" s="40" t="s">
        <v>87</v>
      </c>
      <c r="B88" s="67" t="s">
        <v>81</v>
      </c>
      <c r="C88" s="77" t="s">
        <v>237</v>
      </c>
      <c r="D88" s="45">
        <f t="shared" si="9"/>
        <v>0</v>
      </c>
      <c r="E88" s="93">
        <f>E89</f>
        <v>0</v>
      </c>
      <c r="F88" s="47">
        <f>F89</f>
        <v>0</v>
      </c>
    </row>
    <row r="89" spans="1:6" hidden="1" x14ac:dyDescent="0.2">
      <c r="A89" s="40" t="s">
        <v>91</v>
      </c>
      <c r="B89" s="67" t="s">
        <v>81</v>
      </c>
      <c r="C89" s="77" t="s">
        <v>309</v>
      </c>
      <c r="D89" s="45">
        <v>0</v>
      </c>
      <c r="E89" s="104">
        <v>0</v>
      </c>
      <c r="F89" s="47">
        <f>D89-E89</f>
        <v>0</v>
      </c>
    </row>
    <row r="90" spans="1:6" x14ac:dyDescent="0.2">
      <c r="A90" s="133" t="s">
        <v>430</v>
      </c>
      <c r="B90" s="103" t="s">
        <v>81</v>
      </c>
      <c r="C90" s="95" t="s">
        <v>386</v>
      </c>
      <c r="D90" s="88">
        <f>D91</f>
        <v>0</v>
      </c>
      <c r="E90" s="88">
        <f>E91</f>
        <v>0</v>
      </c>
      <c r="F90" s="90">
        <f>F91</f>
        <v>0</v>
      </c>
    </row>
    <row r="91" spans="1:6" x14ac:dyDescent="0.2">
      <c r="A91" s="40" t="s">
        <v>92</v>
      </c>
      <c r="B91" s="67" t="s">
        <v>81</v>
      </c>
      <c r="C91" s="77" t="s">
        <v>389</v>
      </c>
      <c r="D91" s="45">
        <v>0</v>
      </c>
      <c r="E91" s="93">
        <v>0</v>
      </c>
      <c r="F91" s="47">
        <f>D91-E91</f>
        <v>0</v>
      </c>
    </row>
    <row r="92" spans="1:6" ht="22.5" x14ac:dyDescent="0.2">
      <c r="A92" s="85" t="s">
        <v>195</v>
      </c>
      <c r="B92" s="103" t="s">
        <v>81</v>
      </c>
      <c r="C92" s="95" t="s">
        <v>360</v>
      </c>
      <c r="D92" s="88">
        <f>D93+D94</f>
        <v>9132</v>
      </c>
      <c r="E92" s="88">
        <f>E93+E94</f>
        <v>0</v>
      </c>
      <c r="F92" s="90">
        <f>F93</f>
        <v>9132</v>
      </c>
    </row>
    <row r="93" spans="1:6" x14ac:dyDescent="0.2">
      <c r="A93" s="40" t="s">
        <v>92</v>
      </c>
      <c r="B93" s="67" t="s">
        <v>81</v>
      </c>
      <c r="C93" s="77" t="s">
        <v>202</v>
      </c>
      <c r="D93" s="45">
        <v>9132</v>
      </c>
      <c r="E93" s="93">
        <v>0</v>
      </c>
      <c r="F93" s="47">
        <f>D93-E93</f>
        <v>9132</v>
      </c>
    </row>
    <row r="94" spans="1:6" hidden="1" x14ac:dyDescent="0.2">
      <c r="A94" s="40" t="s">
        <v>94</v>
      </c>
      <c r="B94" s="67" t="s">
        <v>81</v>
      </c>
      <c r="C94" s="77" t="s">
        <v>395</v>
      </c>
      <c r="D94" s="45">
        <v>0</v>
      </c>
      <c r="E94" s="93">
        <v>0</v>
      </c>
      <c r="F94" s="47"/>
    </row>
    <row r="95" spans="1:6" ht="12.75" customHeight="1" x14ac:dyDescent="0.2">
      <c r="A95" s="85" t="s">
        <v>236</v>
      </c>
      <c r="B95" s="103" t="s">
        <v>81</v>
      </c>
      <c r="C95" s="95" t="s">
        <v>361</v>
      </c>
      <c r="D95" s="88">
        <f>D96+D100+D99+D97+D98</f>
        <v>173500</v>
      </c>
      <c r="E95" s="89">
        <f>E96+E100+E97+E98+E99</f>
        <v>62400</v>
      </c>
      <c r="F95" s="90">
        <f>F96+F100</f>
        <v>31200</v>
      </c>
    </row>
    <row r="96" spans="1:6" s="139" customFormat="1" x14ac:dyDescent="0.2">
      <c r="A96" s="144" t="s">
        <v>91</v>
      </c>
      <c r="B96" s="145" t="s">
        <v>81</v>
      </c>
      <c r="C96" s="146" t="s">
        <v>305</v>
      </c>
      <c r="D96" s="140">
        <v>93600</v>
      </c>
      <c r="E96" s="140">
        <v>62400</v>
      </c>
      <c r="F96" s="141">
        <f>D96-E96</f>
        <v>31200</v>
      </c>
    </row>
    <row r="97" spans="1:6" s="139" customFormat="1" x14ac:dyDescent="0.2">
      <c r="A97" s="144"/>
      <c r="B97" s="145" t="s">
        <v>81</v>
      </c>
      <c r="C97" s="146" t="s">
        <v>202</v>
      </c>
      <c r="D97" s="140">
        <v>43486</v>
      </c>
      <c r="E97" s="140">
        <v>0</v>
      </c>
      <c r="F97" s="141"/>
    </row>
    <row r="98" spans="1:6" s="139" customFormat="1" x14ac:dyDescent="0.2">
      <c r="A98" s="144"/>
      <c r="B98" s="145" t="s">
        <v>81</v>
      </c>
      <c r="C98" s="146" t="s">
        <v>438</v>
      </c>
      <c r="D98" s="140">
        <v>0</v>
      </c>
      <c r="E98" s="140">
        <v>0</v>
      </c>
      <c r="F98" s="141"/>
    </row>
    <row r="99" spans="1:6" s="139" customFormat="1" x14ac:dyDescent="0.2">
      <c r="A99" s="144" t="s">
        <v>91</v>
      </c>
      <c r="B99" s="145" t="s">
        <v>81</v>
      </c>
      <c r="C99" s="146" t="s">
        <v>395</v>
      </c>
      <c r="D99" s="140">
        <v>36414</v>
      </c>
      <c r="E99" s="140">
        <v>0</v>
      </c>
      <c r="F99" s="141">
        <f>D99-E99</f>
        <v>36414</v>
      </c>
    </row>
    <row r="100" spans="1:6" x14ac:dyDescent="0.2">
      <c r="A100" s="40" t="s">
        <v>91</v>
      </c>
      <c r="B100" s="67" t="s">
        <v>81</v>
      </c>
      <c r="C100" s="77" t="s">
        <v>338</v>
      </c>
      <c r="D100" s="45">
        <v>0</v>
      </c>
      <c r="E100" s="93">
        <v>0</v>
      </c>
      <c r="F100" s="47">
        <f>D100-E100</f>
        <v>0</v>
      </c>
    </row>
    <row r="101" spans="1:6" ht="13.5" customHeight="1" x14ac:dyDescent="0.2">
      <c r="A101" s="129" t="s">
        <v>239</v>
      </c>
      <c r="B101" s="103" t="s">
        <v>81</v>
      </c>
      <c r="C101" s="95" t="s">
        <v>418</v>
      </c>
      <c r="D101" s="88">
        <f t="shared" ref="D101:E103" si="10">D102</f>
        <v>0</v>
      </c>
      <c r="E101" s="88">
        <f t="shared" si="10"/>
        <v>0</v>
      </c>
      <c r="F101" s="90">
        <f>D101-E101</f>
        <v>0</v>
      </c>
    </row>
    <row r="102" spans="1:6" x14ac:dyDescent="0.2">
      <c r="A102" s="40" t="s">
        <v>82</v>
      </c>
      <c r="B102" s="67" t="s">
        <v>81</v>
      </c>
      <c r="C102" s="77" t="s">
        <v>419</v>
      </c>
      <c r="D102" s="45">
        <f t="shared" si="10"/>
        <v>0</v>
      </c>
      <c r="E102" s="45">
        <f t="shared" si="10"/>
        <v>0</v>
      </c>
      <c r="F102" s="47">
        <f>F103</f>
        <v>0</v>
      </c>
    </row>
    <row r="103" spans="1:6" x14ac:dyDescent="0.2">
      <c r="A103" s="40" t="s">
        <v>87</v>
      </c>
      <c r="B103" s="67" t="s">
        <v>81</v>
      </c>
      <c r="C103" s="77" t="s">
        <v>420</v>
      </c>
      <c r="D103" s="45">
        <f t="shared" si="10"/>
        <v>0</v>
      </c>
      <c r="E103" s="45">
        <f t="shared" si="10"/>
        <v>0</v>
      </c>
      <c r="F103" s="47">
        <f>F104</f>
        <v>0</v>
      </c>
    </row>
    <row r="104" spans="1:6" x14ac:dyDescent="0.2">
      <c r="A104" s="40" t="s">
        <v>91</v>
      </c>
      <c r="B104" s="67" t="s">
        <v>81</v>
      </c>
      <c r="C104" s="77" t="s">
        <v>421</v>
      </c>
      <c r="D104" s="45">
        <v>0</v>
      </c>
      <c r="E104" s="45">
        <v>0</v>
      </c>
      <c r="F104" s="47">
        <f>D104-E104</f>
        <v>0</v>
      </c>
    </row>
    <row r="105" spans="1:6" x14ac:dyDescent="0.2">
      <c r="A105" s="85" t="s">
        <v>97</v>
      </c>
      <c r="B105" s="103" t="s">
        <v>81</v>
      </c>
      <c r="C105" s="95" t="s">
        <v>363</v>
      </c>
      <c r="D105" s="88">
        <f>D106+D110</f>
        <v>618565.03</v>
      </c>
      <c r="E105" s="88">
        <f>E106+E110</f>
        <v>120722.39</v>
      </c>
      <c r="F105" s="90">
        <f>IF(OR(D105="-",E105=D105),"-",D105-IF(E105="-",0,E105))</f>
        <v>497842.64</v>
      </c>
    </row>
    <row r="106" spans="1:6" x14ac:dyDescent="0.2">
      <c r="A106" s="40" t="s">
        <v>82</v>
      </c>
      <c r="B106" s="67" t="s">
        <v>81</v>
      </c>
      <c r="C106" s="77" t="s">
        <v>192</v>
      </c>
      <c r="D106" s="38">
        <f>D107</f>
        <v>618565.03</v>
      </c>
      <c r="E106" s="38">
        <f>E107</f>
        <v>120722.39</v>
      </c>
      <c r="F106" s="41">
        <f>IF(OR(D106="-",E106=D106),"-",D106-IF(E106="-",0,E106))</f>
        <v>497842.64</v>
      </c>
    </row>
    <row r="107" spans="1:6" x14ac:dyDescent="0.2">
      <c r="A107" s="40" t="s">
        <v>87</v>
      </c>
      <c r="B107" s="67" t="s">
        <v>81</v>
      </c>
      <c r="C107" s="77" t="s">
        <v>191</v>
      </c>
      <c r="D107" s="38">
        <f>D108+D109</f>
        <v>618565.03</v>
      </c>
      <c r="E107" s="38">
        <f>E108+E109</f>
        <v>120722.39</v>
      </c>
      <c r="F107" s="41">
        <f>F108</f>
        <v>497842.64</v>
      </c>
    </row>
    <row r="108" spans="1:6" x14ac:dyDescent="0.2">
      <c r="A108" s="40" t="s">
        <v>90</v>
      </c>
      <c r="B108" s="67" t="s">
        <v>81</v>
      </c>
      <c r="C108" s="77" t="s">
        <v>197</v>
      </c>
      <c r="D108" s="171">
        <v>618565.03</v>
      </c>
      <c r="E108" s="59">
        <v>120722.39</v>
      </c>
      <c r="F108" s="41">
        <f>IF(OR(D108="-",E108=D108),"-",D108-IF(E108="-",0,E108))</f>
        <v>497842.64</v>
      </c>
    </row>
    <row r="109" spans="1:6" hidden="1" x14ac:dyDescent="0.2">
      <c r="A109" s="40" t="s">
        <v>91</v>
      </c>
      <c r="B109" s="67" t="s">
        <v>81</v>
      </c>
      <c r="C109" s="77" t="s">
        <v>382</v>
      </c>
      <c r="D109" s="38">
        <v>0</v>
      </c>
      <c r="E109" s="59">
        <v>0</v>
      </c>
      <c r="F109" s="41" t="str">
        <f>IF(OR(D109="-",E109=D109),"-",D109-IF(E109="-",0,E109))</f>
        <v>-</v>
      </c>
    </row>
    <row r="110" spans="1:6" hidden="1" x14ac:dyDescent="0.2">
      <c r="A110" s="40" t="s">
        <v>93</v>
      </c>
      <c r="B110" s="67" t="s">
        <v>81</v>
      </c>
      <c r="C110" s="77" t="s">
        <v>336</v>
      </c>
      <c r="D110" s="45">
        <v>0</v>
      </c>
      <c r="E110" s="93">
        <v>0</v>
      </c>
      <c r="F110" s="47"/>
    </row>
    <row r="111" spans="1:6" hidden="1" x14ac:dyDescent="0.2">
      <c r="A111" s="40" t="s">
        <v>94</v>
      </c>
      <c r="B111" s="67" t="s">
        <v>81</v>
      </c>
      <c r="C111" s="77" t="s">
        <v>335</v>
      </c>
      <c r="D111" s="45">
        <v>0</v>
      </c>
      <c r="E111" s="93">
        <v>0</v>
      </c>
      <c r="F111" s="47">
        <f>D111-E111</f>
        <v>0</v>
      </c>
    </row>
    <row r="112" spans="1:6" ht="13.5" hidden="1" customHeight="1" x14ac:dyDescent="0.2">
      <c r="A112" s="120" t="s">
        <v>239</v>
      </c>
      <c r="B112" s="103" t="s">
        <v>81</v>
      </c>
      <c r="C112" s="95" t="s">
        <v>390</v>
      </c>
      <c r="D112" s="88">
        <f t="shared" ref="D112:E114" si="11">D113</f>
        <v>0</v>
      </c>
      <c r="E112" s="89">
        <f>E113</f>
        <v>0</v>
      </c>
      <c r="F112" s="90">
        <f>D112-E112</f>
        <v>0</v>
      </c>
    </row>
    <row r="113" spans="1:6" hidden="1" x14ac:dyDescent="0.2">
      <c r="A113" s="40" t="s">
        <v>82</v>
      </c>
      <c r="B113" s="67" t="s">
        <v>81</v>
      </c>
      <c r="C113" s="77" t="s">
        <v>391</v>
      </c>
      <c r="D113" s="45">
        <f t="shared" si="11"/>
        <v>0</v>
      </c>
      <c r="E113" s="93">
        <f t="shared" si="11"/>
        <v>0</v>
      </c>
      <c r="F113" s="47">
        <f>F114</f>
        <v>0</v>
      </c>
    </row>
    <row r="114" spans="1:6" hidden="1" x14ac:dyDescent="0.2">
      <c r="A114" s="40" t="s">
        <v>87</v>
      </c>
      <c r="B114" s="67" t="s">
        <v>81</v>
      </c>
      <c r="C114" s="77" t="s">
        <v>392</v>
      </c>
      <c r="D114" s="45">
        <f t="shared" si="11"/>
        <v>0</v>
      </c>
      <c r="E114" s="93">
        <f>E115</f>
        <v>0</v>
      </c>
      <c r="F114" s="47">
        <f>F115</f>
        <v>0</v>
      </c>
    </row>
    <row r="115" spans="1:6" hidden="1" x14ac:dyDescent="0.2">
      <c r="A115" s="40" t="s">
        <v>90</v>
      </c>
      <c r="B115" s="67" t="s">
        <v>81</v>
      </c>
      <c r="C115" s="77" t="s">
        <v>393</v>
      </c>
      <c r="D115" s="45">
        <v>0</v>
      </c>
      <c r="E115" s="93">
        <v>0</v>
      </c>
      <c r="F115" s="47">
        <f>D115-E115</f>
        <v>0</v>
      </c>
    </row>
    <row r="116" spans="1:6" x14ac:dyDescent="0.2">
      <c r="A116" s="85" t="s">
        <v>97</v>
      </c>
      <c r="B116" s="103" t="s">
        <v>81</v>
      </c>
      <c r="C116" s="95" t="s">
        <v>362</v>
      </c>
      <c r="D116" s="88">
        <f>D117+D124</f>
        <v>291400</v>
      </c>
      <c r="E116" s="88">
        <f>E117+E124</f>
        <v>0</v>
      </c>
      <c r="F116" s="90">
        <f t="shared" si="7"/>
        <v>291400</v>
      </c>
    </row>
    <row r="117" spans="1:6" x14ac:dyDescent="0.2">
      <c r="A117" s="40" t="s">
        <v>82</v>
      </c>
      <c r="B117" s="67" t="s">
        <v>81</v>
      </c>
      <c r="C117" s="77" t="s">
        <v>222</v>
      </c>
      <c r="D117" s="38">
        <f>D118+D120+D122</f>
        <v>291400</v>
      </c>
      <c r="E117" s="38">
        <f>E118+E120+E122</f>
        <v>0</v>
      </c>
      <c r="F117" s="41">
        <f t="shared" si="7"/>
        <v>291400</v>
      </c>
    </row>
    <row r="118" spans="1:6" x14ac:dyDescent="0.2">
      <c r="A118" s="40" t="s">
        <v>93</v>
      </c>
      <c r="B118" s="67" t="s">
        <v>81</v>
      </c>
      <c r="C118" s="77" t="s">
        <v>221</v>
      </c>
      <c r="D118" s="45">
        <f>D119</f>
        <v>0</v>
      </c>
      <c r="E118" s="45">
        <f>E119</f>
        <v>0</v>
      </c>
      <c r="F118" s="47">
        <f>D118-E118</f>
        <v>0</v>
      </c>
    </row>
    <row r="119" spans="1:6" x14ac:dyDescent="0.2">
      <c r="A119" s="49" t="s">
        <v>224</v>
      </c>
      <c r="B119" s="67" t="s">
        <v>81</v>
      </c>
      <c r="C119" s="77" t="s">
        <v>220</v>
      </c>
      <c r="D119" s="45">
        <v>0</v>
      </c>
      <c r="E119" s="93">
        <v>0</v>
      </c>
      <c r="F119" s="47">
        <f>D119-E119</f>
        <v>0</v>
      </c>
    </row>
    <row r="120" spans="1:6" s="139" customFormat="1" x14ac:dyDescent="0.2">
      <c r="A120" s="144" t="s">
        <v>87</v>
      </c>
      <c r="B120" s="145" t="s">
        <v>81</v>
      </c>
      <c r="C120" s="146" t="s">
        <v>221</v>
      </c>
      <c r="D120" s="147">
        <f>D121</f>
        <v>291400</v>
      </c>
      <c r="E120" s="148">
        <f>E121</f>
        <v>0</v>
      </c>
      <c r="F120" s="149">
        <f t="shared" si="7"/>
        <v>291400</v>
      </c>
    </row>
    <row r="121" spans="1:6" s="139" customFormat="1" x14ac:dyDescent="0.2">
      <c r="A121" s="144" t="s">
        <v>90</v>
      </c>
      <c r="B121" s="145" t="s">
        <v>81</v>
      </c>
      <c r="C121" s="146" t="s">
        <v>220</v>
      </c>
      <c r="D121" s="147">
        <v>291400</v>
      </c>
      <c r="E121" s="148">
        <v>0</v>
      </c>
      <c r="F121" s="149">
        <f t="shared" ref="F121:F124" si="12">IF(OR(D121="-",E121=D121),"-",D121-IF(E121="-",0,E121))</f>
        <v>291400</v>
      </c>
    </row>
    <row r="122" spans="1:6" s="139" customFormat="1" x14ac:dyDescent="0.2">
      <c r="A122" s="144" t="s">
        <v>82</v>
      </c>
      <c r="B122" s="145" t="s">
        <v>81</v>
      </c>
      <c r="C122" s="146" t="s">
        <v>221</v>
      </c>
      <c r="D122" s="147">
        <f>D123</f>
        <v>0</v>
      </c>
      <c r="E122" s="148">
        <f>E123</f>
        <v>0</v>
      </c>
      <c r="F122" s="149" t="str">
        <f t="shared" si="12"/>
        <v>-</v>
      </c>
    </row>
    <row r="123" spans="1:6" s="139" customFormat="1" x14ac:dyDescent="0.2">
      <c r="A123" s="144" t="s">
        <v>91</v>
      </c>
      <c r="B123" s="145" t="s">
        <v>81</v>
      </c>
      <c r="C123" s="146" t="s">
        <v>434</v>
      </c>
      <c r="D123" s="147">
        <v>0</v>
      </c>
      <c r="E123" s="148">
        <v>0</v>
      </c>
      <c r="F123" s="149" t="str">
        <f t="shared" si="12"/>
        <v>-</v>
      </c>
    </row>
    <row r="124" spans="1:6" s="139" customFormat="1" x14ac:dyDescent="0.2">
      <c r="A124" s="144" t="s">
        <v>93</v>
      </c>
      <c r="B124" s="145" t="s">
        <v>81</v>
      </c>
      <c r="C124" s="146" t="s">
        <v>435</v>
      </c>
      <c r="D124" s="147">
        <f>D125</f>
        <v>0</v>
      </c>
      <c r="E124" s="148">
        <f>E125</f>
        <v>0</v>
      </c>
      <c r="F124" s="149" t="str">
        <f t="shared" si="12"/>
        <v>-</v>
      </c>
    </row>
    <row r="125" spans="1:6" s="139" customFormat="1" x14ac:dyDescent="0.2">
      <c r="A125" s="144" t="s">
        <v>94</v>
      </c>
      <c r="B125" s="145" t="s">
        <v>81</v>
      </c>
      <c r="C125" s="146" t="s">
        <v>436</v>
      </c>
      <c r="D125" s="147">
        <v>0</v>
      </c>
      <c r="E125" s="148">
        <v>0</v>
      </c>
      <c r="F125" s="149" t="str">
        <f t="shared" si="7"/>
        <v>-</v>
      </c>
    </row>
    <row r="126" spans="1:6" s="139" customFormat="1" x14ac:dyDescent="0.2">
      <c r="A126" s="157" t="s">
        <v>97</v>
      </c>
      <c r="B126" s="158" t="s">
        <v>81</v>
      </c>
      <c r="C126" s="159" t="s">
        <v>364</v>
      </c>
      <c r="D126" s="160">
        <f>D127</f>
        <v>1494870</v>
      </c>
      <c r="E126" s="160">
        <f>E127</f>
        <v>0</v>
      </c>
      <c r="F126" s="161">
        <f>F127+F129</f>
        <v>1494870</v>
      </c>
    </row>
    <row r="127" spans="1:6" s="139" customFormat="1" x14ac:dyDescent="0.2">
      <c r="A127" s="144" t="s">
        <v>82</v>
      </c>
      <c r="B127" s="145" t="s">
        <v>81</v>
      </c>
      <c r="C127" s="146" t="s">
        <v>235</v>
      </c>
      <c r="D127" s="140">
        <f t="shared" ref="D127:F127" si="13">D128</f>
        <v>1494870</v>
      </c>
      <c r="E127" s="140">
        <f t="shared" si="13"/>
        <v>0</v>
      </c>
      <c r="F127" s="141">
        <f t="shared" si="13"/>
        <v>11670</v>
      </c>
    </row>
    <row r="128" spans="1:6" s="139" customFormat="1" x14ac:dyDescent="0.2">
      <c r="A128" s="144" t="s">
        <v>87</v>
      </c>
      <c r="B128" s="145" t="s">
        <v>81</v>
      </c>
      <c r="C128" s="146" t="s">
        <v>234</v>
      </c>
      <c r="D128" s="140">
        <f>D130+D129</f>
        <v>1494870</v>
      </c>
      <c r="E128" s="140">
        <f>E130+E129</f>
        <v>0</v>
      </c>
      <c r="F128" s="141">
        <f>F130</f>
        <v>11670</v>
      </c>
    </row>
    <row r="129" spans="1:6" s="139" customFormat="1" x14ac:dyDescent="0.2">
      <c r="A129" s="134" t="s">
        <v>224</v>
      </c>
      <c r="B129" s="145" t="s">
        <v>81</v>
      </c>
      <c r="C129" s="162" t="s">
        <v>233</v>
      </c>
      <c r="D129" s="137">
        <v>1483200</v>
      </c>
      <c r="E129" s="163">
        <v>0</v>
      </c>
      <c r="F129" s="138">
        <f>D129-E129</f>
        <v>1483200</v>
      </c>
    </row>
    <row r="130" spans="1:6" s="139" customFormat="1" x14ac:dyDescent="0.2">
      <c r="A130" s="144" t="s">
        <v>232</v>
      </c>
      <c r="B130" s="145" t="s">
        <v>81</v>
      </c>
      <c r="C130" s="146" t="s">
        <v>233</v>
      </c>
      <c r="D130" s="166">
        <v>11670</v>
      </c>
      <c r="E130" s="140">
        <v>0</v>
      </c>
      <c r="F130" s="141">
        <f>D130-E130</f>
        <v>11670</v>
      </c>
    </row>
    <row r="131" spans="1:6" s="139" customFormat="1" x14ac:dyDescent="0.2">
      <c r="A131" s="157" t="s">
        <v>97</v>
      </c>
      <c r="B131" s="158" t="s">
        <v>81</v>
      </c>
      <c r="C131" s="159" t="s">
        <v>365</v>
      </c>
      <c r="D131" s="160">
        <f>D132</f>
        <v>0</v>
      </c>
      <c r="E131" s="160">
        <f t="shared" ref="E131:F132" si="14">E132</f>
        <v>0</v>
      </c>
      <c r="F131" s="160">
        <f t="shared" si="14"/>
        <v>0</v>
      </c>
    </row>
    <row r="132" spans="1:6" s="139" customFormat="1" x14ac:dyDescent="0.2">
      <c r="A132" s="144" t="s">
        <v>82</v>
      </c>
      <c r="B132" s="145" t="s">
        <v>81</v>
      </c>
      <c r="C132" s="162" t="s">
        <v>312</v>
      </c>
      <c r="D132" s="137">
        <f>D133</f>
        <v>0</v>
      </c>
      <c r="E132" s="137">
        <f t="shared" si="14"/>
        <v>0</v>
      </c>
      <c r="F132" s="137">
        <f t="shared" si="14"/>
        <v>0</v>
      </c>
    </row>
    <row r="133" spans="1:6" s="139" customFormat="1" x14ac:dyDescent="0.2">
      <c r="A133" s="144" t="s">
        <v>87</v>
      </c>
      <c r="B133" s="145" t="s">
        <v>81</v>
      </c>
      <c r="C133" s="162" t="s">
        <v>313</v>
      </c>
      <c r="D133" s="137">
        <f>D135+D134</f>
        <v>0</v>
      </c>
      <c r="E133" s="137">
        <f t="shared" ref="E133:F133" si="15">E135+E134</f>
        <v>0</v>
      </c>
      <c r="F133" s="137">
        <f t="shared" si="15"/>
        <v>0</v>
      </c>
    </row>
    <row r="134" spans="1:6" s="139" customFormat="1" x14ac:dyDescent="0.2">
      <c r="A134" s="134" t="s">
        <v>224</v>
      </c>
      <c r="B134" s="145" t="s">
        <v>81</v>
      </c>
      <c r="C134" s="162" t="s">
        <v>314</v>
      </c>
      <c r="D134" s="137">
        <v>0</v>
      </c>
      <c r="E134" s="164">
        <v>0</v>
      </c>
      <c r="F134" s="141">
        <f t="shared" ref="F134:F141" si="16">D134-E134</f>
        <v>0</v>
      </c>
    </row>
    <row r="135" spans="1:6" s="139" customFormat="1" x14ac:dyDescent="0.2">
      <c r="A135" s="144" t="s">
        <v>90</v>
      </c>
      <c r="B135" s="145" t="s">
        <v>81</v>
      </c>
      <c r="C135" s="162" t="s">
        <v>314</v>
      </c>
      <c r="D135" s="137"/>
      <c r="E135" s="164"/>
      <c r="F135" s="141">
        <f t="shared" si="16"/>
        <v>0</v>
      </c>
    </row>
    <row r="136" spans="1:6" s="114" customFormat="1" ht="33.75" hidden="1" x14ac:dyDescent="0.2">
      <c r="A136" s="109" t="s">
        <v>381</v>
      </c>
      <c r="B136" s="105" t="s">
        <v>81</v>
      </c>
      <c r="C136" s="106" t="s">
        <v>377</v>
      </c>
      <c r="D136" s="110">
        <f t="shared" ref="D136:E138" si="17">D137</f>
        <v>0</v>
      </c>
      <c r="E136" s="111">
        <f>E137</f>
        <v>0</v>
      </c>
      <c r="F136" s="112">
        <f>D136-E136</f>
        <v>0</v>
      </c>
    </row>
    <row r="137" spans="1:6" s="114" customFormat="1" hidden="1" x14ac:dyDescent="0.2">
      <c r="A137" s="115" t="s">
        <v>82</v>
      </c>
      <c r="B137" s="113" t="s">
        <v>81</v>
      </c>
      <c r="C137" s="116" t="s">
        <v>378</v>
      </c>
      <c r="D137" s="117">
        <f t="shared" si="17"/>
        <v>0</v>
      </c>
      <c r="E137" s="118">
        <f t="shared" si="17"/>
        <v>0</v>
      </c>
      <c r="F137" s="119">
        <f>F138</f>
        <v>0</v>
      </c>
    </row>
    <row r="138" spans="1:6" s="114" customFormat="1" hidden="1" x14ac:dyDescent="0.2">
      <c r="A138" s="115" t="s">
        <v>87</v>
      </c>
      <c r="B138" s="113" t="s">
        <v>81</v>
      </c>
      <c r="C138" s="116" t="s">
        <v>379</v>
      </c>
      <c r="D138" s="117">
        <f t="shared" si="17"/>
        <v>0</v>
      </c>
      <c r="E138" s="118">
        <f>E139</f>
        <v>0</v>
      </c>
      <c r="F138" s="119">
        <f>F139</f>
        <v>0</v>
      </c>
    </row>
    <row r="139" spans="1:6" s="114" customFormat="1" hidden="1" x14ac:dyDescent="0.2">
      <c r="A139" s="115" t="s">
        <v>91</v>
      </c>
      <c r="B139" s="113" t="s">
        <v>81</v>
      </c>
      <c r="C139" s="116" t="s">
        <v>380</v>
      </c>
      <c r="D139" s="117">
        <v>0</v>
      </c>
      <c r="E139" s="118">
        <v>0</v>
      </c>
      <c r="F139" s="119">
        <f>D139-E139</f>
        <v>0</v>
      </c>
    </row>
    <row r="140" spans="1:6" ht="22.5" hidden="1" x14ac:dyDescent="0.2">
      <c r="A140" s="109" t="s">
        <v>352</v>
      </c>
      <c r="B140" s="105" t="s">
        <v>81</v>
      </c>
      <c r="C140" s="106" t="s">
        <v>366</v>
      </c>
      <c r="D140" s="110">
        <f>D141</f>
        <v>0</v>
      </c>
      <c r="E140" s="110">
        <f>E141</f>
        <v>0</v>
      </c>
      <c r="F140" s="112">
        <f t="shared" si="16"/>
        <v>0</v>
      </c>
    </row>
    <row r="141" spans="1:6" hidden="1" x14ac:dyDescent="0.2">
      <c r="A141" s="40" t="s">
        <v>90</v>
      </c>
      <c r="B141" s="67" t="s">
        <v>81</v>
      </c>
      <c r="C141" s="77" t="s">
        <v>367</v>
      </c>
      <c r="D141" s="45">
        <v>0</v>
      </c>
      <c r="E141" s="93">
        <v>0</v>
      </c>
      <c r="F141" s="47">
        <f t="shared" si="16"/>
        <v>0</v>
      </c>
    </row>
    <row r="142" spans="1:6" x14ac:dyDescent="0.2">
      <c r="A142" s="133" t="s">
        <v>98</v>
      </c>
      <c r="B142" s="103" t="s">
        <v>81</v>
      </c>
      <c r="C142" s="95" t="s">
        <v>366</v>
      </c>
      <c r="D142" s="88">
        <f>D143</f>
        <v>58100</v>
      </c>
      <c r="E142" s="88">
        <f>E143</f>
        <v>0</v>
      </c>
      <c r="F142" s="90">
        <f>F143</f>
        <v>58100</v>
      </c>
    </row>
    <row r="143" spans="1:6" x14ac:dyDescent="0.2">
      <c r="A143" s="115" t="s">
        <v>92</v>
      </c>
      <c r="B143" s="67" t="s">
        <v>81</v>
      </c>
      <c r="C143" s="77" t="s">
        <v>367</v>
      </c>
      <c r="D143" s="45">
        <v>58100</v>
      </c>
      <c r="E143" s="93">
        <v>0</v>
      </c>
      <c r="F143" s="47">
        <f>D143-E143</f>
        <v>58100</v>
      </c>
    </row>
    <row r="144" spans="1:6" x14ac:dyDescent="0.2">
      <c r="A144" s="85" t="s">
        <v>98</v>
      </c>
      <c r="B144" s="103" t="s">
        <v>81</v>
      </c>
      <c r="C144" s="95" t="s">
        <v>369</v>
      </c>
      <c r="D144" s="88">
        <f>D145</f>
        <v>1154051.8800000001</v>
      </c>
      <c r="E144" s="88">
        <f>E145</f>
        <v>768053.34</v>
      </c>
      <c r="F144" s="90">
        <f>IF(OR(D144="-",E144=D144),"-",D144-IF(E144="-",0,E144))</f>
        <v>385998.54000000015</v>
      </c>
    </row>
    <row r="145" spans="1:6" x14ac:dyDescent="0.2">
      <c r="A145" s="40" t="s">
        <v>82</v>
      </c>
      <c r="B145" s="67" t="s">
        <v>81</v>
      </c>
      <c r="C145" s="77" t="s">
        <v>178</v>
      </c>
      <c r="D145" s="38">
        <f>D146</f>
        <v>1154051.8800000001</v>
      </c>
      <c r="E145" s="59">
        <f>E146</f>
        <v>768053.34</v>
      </c>
      <c r="F145" s="41">
        <f>IF(OR(D145="-",E145=D145),"-",D145-IF(E145="-",0,E145))</f>
        <v>385998.54000000015</v>
      </c>
    </row>
    <row r="146" spans="1:6" x14ac:dyDescent="0.2">
      <c r="A146" s="40" t="s">
        <v>83</v>
      </c>
      <c r="B146" s="67" t="s">
        <v>81</v>
      </c>
      <c r="C146" s="77" t="s">
        <v>248</v>
      </c>
      <c r="D146" s="38">
        <f>D147+D149+D148</f>
        <v>1154051.8800000001</v>
      </c>
      <c r="E146" s="38">
        <f>E147+E149+E148</f>
        <v>768053.34</v>
      </c>
      <c r="F146" s="41">
        <f>IF(OR(D146="-",E146=D146),"-",D146-IF(E146="-",0,E146))</f>
        <v>385998.54000000015</v>
      </c>
    </row>
    <row r="147" spans="1:6" x14ac:dyDescent="0.2">
      <c r="A147" s="40" t="s">
        <v>84</v>
      </c>
      <c r="B147" s="67" t="s">
        <v>81</v>
      </c>
      <c r="C147" s="77" t="s">
        <v>177</v>
      </c>
      <c r="D147" s="38">
        <v>878902.19</v>
      </c>
      <c r="E147" s="38">
        <v>601928.47</v>
      </c>
      <c r="F147" s="41">
        <f>IF(OR(D147="-",E147=D147),"-",D147-IF(E147="-",0,E147))</f>
        <v>276973.71999999997</v>
      </c>
    </row>
    <row r="148" spans="1:6" ht="12.75" customHeight="1" x14ac:dyDescent="0.2">
      <c r="A148" s="40" t="s">
        <v>325</v>
      </c>
      <c r="B148" s="67" t="s">
        <v>81</v>
      </c>
      <c r="C148" s="77" t="s">
        <v>396</v>
      </c>
      <c r="D148" s="38">
        <v>7466.32</v>
      </c>
      <c r="E148" s="38">
        <v>7466.32</v>
      </c>
      <c r="F148" s="41" t="str">
        <f>IF(OR(D148="-",E148=D148),"-",D148-IF(E148="-",0,E148))</f>
        <v>-</v>
      </c>
    </row>
    <row r="149" spans="1:6" x14ac:dyDescent="0.2">
      <c r="A149" s="40" t="s">
        <v>85</v>
      </c>
      <c r="B149" s="67" t="s">
        <v>81</v>
      </c>
      <c r="C149" s="77" t="s">
        <v>214</v>
      </c>
      <c r="D149" s="38">
        <f>253365+14318.37</f>
        <v>267683.37</v>
      </c>
      <c r="E149" s="38">
        <v>158658.54999999999</v>
      </c>
      <c r="F149" s="41">
        <f>D149-E149</f>
        <v>109024.82</v>
      </c>
    </row>
    <row r="150" spans="1:6" x14ac:dyDescent="0.2">
      <c r="A150" s="85" t="s">
        <v>98</v>
      </c>
      <c r="B150" s="103" t="s">
        <v>81</v>
      </c>
      <c r="C150" s="95" t="s">
        <v>368</v>
      </c>
      <c r="D150" s="88">
        <f>D151+D154+D156</f>
        <v>320000</v>
      </c>
      <c r="E150" s="88">
        <f>E151+E154+E156</f>
        <v>216158.36</v>
      </c>
      <c r="F150" s="90">
        <f>F151+F154</f>
        <v>6524</v>
      </c>
    </row>
    <row r="151" spans="1:6" x14ac:dyDescent="0.2">
      <c r="A151" s="40" t="s">
        <v>82</v>
      </c>
      <c r="B151" s="67" t="s">
        <v>81</v>
      </c>
      <c r="C151" s="94" t="s">
        <v>176</v>
      </c>
      <c r="D151" s="38">
        <f>D152</f>
        <v>0</v>
      </c>
      <c r="E151" s="59">
        <f>E152</f>
        <v>0</v>
      </c>
      <c r="F151" s="41">
        <f>F152</f>
        <v>0</v>
      </c>
    </row>
    <row r="152" spans="1:6" x14ac:dyDescent="0.2">
      <c r="A152" s="40" t="s">
        <v>87</v>
      </c>
      <c r="B152" s="67" t="s">
        <v>81</v>
      </c>
      <c r="C152" s="94" t="s">
        <v>175</v>
      </c>
      <c r="D152" s="38">
        <f>D153</f>
        <v>0</v>
      </c>
      <c r="E152" s="59">
        <f>E153</f>
        <v>0</v>
      </c>
      <c r="F152" s="41">
        <f>D152-E152</f>
        <v>0</v>
      </c>
    </row>
    <row r="153" spans="1:6" x14ac:dyDescent="0.2">
      <c r="A153" s="40" t="s">
        <v>90</v>
      </c>
      <c r="B153" s="67" t="s">
        <v>81</v>
      </c>
      <c r="C153" s="94" t="s">
        <v>446</v>
      </c>
      <c r="D153" s="45">
        <v>0</v>
      </c>
      <c r="E153" s="93">
        <v>0</v>
      </c>
      <c r="F153" s="47">
        <f>D153-E153</f>
        <v>0</v>
      </c>
    </row>
    <row r="154" spans="1:6" x14ac:dyDescent="0.2">
      <c r="A154" s="40" t="s">
        <v>93</v>
      </c>
      <c r="B154" s="67" t="s">
        <v>81</v>
      </c>
      <c r="C154" s="94" t="s">
        <v>174</v>
      </c>
      <c r="D154" s="45">
        <f>D155</f>
        <v>20000</v>
      </c>
      <c r="E154" s="93">
        <f>E155</f>
        <v>13476</v>
      </c>
      <c r="F154" s="47">
        <f>F155</f>
        <v>6524</v>
      </c>
    </row>
    <row r="155" spans="1:6" x14ac:dyDescent="0.2">
      <c r="A155" s="40" t="s">
        <v>94</v>
      </c>
      <c r="B155" s="67" t="s">
        <v>81</v>
      </c>
      <c r="C155" s="94" t="s">
        <v>210</v>
      </c>
      <c r="D155" s="45">
        <v>20000</v>
      </c>
      <c r="E155" s="93">
        <v>13476</v>
      </c>
      <c r="F155" s="47">
        <f>D155-E155</f>
        <v>6524</v>
      </c>
    </row>
    <row r="156" spans="1:6" x14ac:dyDescent="0.2">
      <c r="A156" s="40" t="s">
        <v>82</v>
      </c>
      <c r="B156" s="67" t="s">
        <v>81</v>
      </c>
      <c r="C156" s="94" t="s">
        <v>425</v>
      </c>
      <c r="D156" s="38">
        <f>D157</f>
        <v>300000</v>
      </c>
      <c r="E156" s="59">
        <f>E157</f>
        <v>202682.36</v>
      </c>
      <c r="F156" s="41">
        <f>F157</f>
        <v>97317.640000000014</v>
      </c>
    </row>
    <row r="157" spans="1:6" x14ac:dyDescent="0.2">
      <c r="A157" s="40" t="s">
        <v>87</v>
      </c>
      <c r="B157" s="67" t="s">
        <v>81</v>
      </c>
      <c r="C157" s="94" t="s">
        <v>424</v>
      </c>
      <c r="D157" s="38">
        <f>D158</f>
        <v>300000</v>
      </c>
      <c r="E157" s="59">
        <f>E158</f>
        <v>202682.36</v>
      </c>
      <c r="F157" s="41">
        <f>D157-E157</f>
        <v>97317.640000000014</v>
      </c>
    </row>
    <row r="158" spans="1:6" s="139" customFormat="1" x14ac:dyDescent="0.2">
      <c r="A158" s="144" t="s">
        <v>89</v>
      </c>
      <c r="B158" s="145" t="s">
        <v>81</v>
      </c>
      <c r="C158" s="136" t="s">
        <v>413</v>
      </c>
      <c r="D158" s="147">
        <v>300000</v>
      </c>
      <c r="E158" s="148">
        <v>202682.36</v>
      </c>
      <c r="F158" s="149">
        <f>D158-E158</f>
        <v>97317.640000000014</v>
      </c>
    </row>
    <row r="159" spans="1:6" x14ac:dyDescent="0.2">
      <c r="A159" s="85" t="s">
        <v>98</v>
      </c>
      <c r="B159" s="103" t="s">
        <v>81</v>
      </c>
      <c r="C159" s="95" t="s">
        <v>447</v>
      </c>
      <c r="D159" s="88">
        <f>D161+D172</f>
        <v>176197.61</v>
      </c>
      <c r="E159" s="88">
        <f>E161+E172</f>
        <v>76197.61</v>
      </c>
      <c r="F159" s="90">
        <f>IF(OR(D159="-",E159=D159),"-",D159-IF(E159="-",0,E159))</f>
        <v>99999.999999999985</v>
      </c>
    </row>
    <row r="160" spans="1:6" x14ac:dyDescent="0.2">
      <c r="A160" s="40" t="s">
        <v>82</v>
      </c>
      <c r="B160" s="67" t="s">
        <v>81</v>
      </c>
      <c r="C160" s="77" t="s">
        <v>448</v>
      </c>
      <c r="D160" s="38">
        <f>D161</f>
        <v>176197.61</v>
      </c>
      <c r="E160" s="38">
        <f>E161</f>
        <v>76197.61</v>
      </c>
      <c r="F160" s="41">
        <f>F161</f>
        <v>99999.999999999985</v>
      </c>
    </row>
    <row r="161" spans="1:6" x14ac:dyDescent="0.2">
      <c r="A161" s="40" t="s">
        <v>87</v>
      </c>
      <c r="B161" s="67" t="s">
        <v>81</v>
      </c>
      <c r="C161" s="77" t="s">
        <v>449</v>
      </c>
      <c r="D161" s="38">
        <f>D163+D162</f>
        <v>176197.61</v>
      </c>
      <c r="E161" s="59">
        <f>E162+E163</f>
        <v>76197.61</v>
      </c>
      <c r="F161" s="41">
        <f>IF(OR(D161="-",E161=D161),"-",D161-IF(E161="-",0,E161))</f>
        <v>99999.999999999985</v>
      </c>
    </row>
    <row r="162" spans="1:6" x14ac:dyDescent="0.2">
      <c r="A162" s="167" t="s">
        <v>90</v>
      </c>
      <c r="B162" s="67" t="s">
        <v>81</v>
      </c>
      <c r="C162" s="77" t="s">
        <v>450</v>
      </c>
      <c r="D162" s="45">
        <v>76197.61</v>
      </c>
      <c r="E162" s="93">
        <v>76197.61</v>
      </c>
      <c r="F162" s="47">
        <f>D162-E162</f>
        <v>0</v>
      </c>
    </row>
    <row r="163" spans="1:6" x14ac:dyDescent="0.2">
      <c r="A163" s="167" t="s">
        <v>91</v>
      </c>
      <c r="B163" s="67" t="s">
        <v>81</v>
      </c>
      <c r="C163" s="172" t="s">
        <v>469</v>
      </c>
      <c r="D163" s="166">
        <v>100000</v>
      </c>
      <c r="E163" s="220">
        <v>0</v>
      </c>
      <c r="F163" s="169">
        <f>D163-E163</f>
        <v>100000</v>
      </c>
    </row>
    <row r="164" spans="1:6" x14ac:dyDescent="0.2">
      <c r="A164" s="85" t="s">
        <v>98</v>
      </c>
      <c r="B164" s="103" t="s">
        <v>81</v>
      </c>
      <c r="C164" s="95" t="s">
        <v>370</v>
      </c>
      <c r="D164" s="88">
        <f>D166+D177</f>
        <v>254243.4</v>
      </c>
      <c r="E164" s="88">
        <f>E166+E177</f>
        <v>81742.850000000006</v>
      </c>
      <c r="F164" s="90">
        <f>IF(OR(D164="-",E164=D164),"-",D164-IF(E164="-",0,E164))</f>
        <v>172500.55</v>
      </c>
    </row>
    <row r="165" spans="1:6" x14ac:dyDescent="0.2">
      <c r="A165" s="40" t="s">
        <v>82</v>
      </c>
      <c r="B165" s="67" t="s">
        <v>81</v>
      </c>
      <c r="C165" s="77" t="s">
        <v>169</v>
      </c>
      <c r="D165" s="38">
        <f>D166</f>
        <v>253743.4</v>
      </c>
      <c r="E165" s="38">
        <f>E166</f>
        <v>81742.850000000006</v>
      </c>
      <c r="F165" s="41">
        <f>F166</f>
        <v>172000.55</v>
      </c>
    </row>
    <row r="166" spans="1:6" x14ac:dyDescent="0.2">
      <c r="A166" s="40" t="s">
        <v>87</v>
      </c>
      <c r="B166" s="67" t="s">
        <v>81</v>
      </c>
      <c r="C166" s="77" t="s">
        <v>168</v>
      </c>
      <c r="D166" s="38">
        <f>D167+D168</f>
        <v>253743.4</v>
      </c>
      <c r="E166" s="59">
        <f>E167+E168</f>
        <v>81742.850000000006</v>
      </c>
      <c r="F166" s="41">
        <f>IF(OR(D166="-",E166=D166),"-",D166-IF(E166="-",0,E166))</f>
        <v>172000.55</v>
      </c>
    </row>
    <row r="167" spans="1:6" x14ac:dyDescent="0.2">
      <c r="A167" s="40" t="s">
        <v>90</v>
      </c>
      <c r="B167" s="67" t="s">
        <v>81</v>
      </c>
      <c r="C167" s="77" t="s">
        <v>167</v>
      </c>
      <c r="D167" s="38">
        <v>150000</v>
      </c>
      <c r="E167" s="38">
        <v>0</v>
      </c>
      <c r="F167" s="41">
        <f>IF(OR(D167="-",E167=D167),"-",D167-IF(E167="-",0,E167))</f>
        <v>150000</v>
      </c>
    </row>
    <row r="168" spans="1:6" x14ac:dyDescent="0.2">
      <c r="A168" s="49" t="s">
        <v>91</v>
      </c>
      <c r="B168" s="67" t="s">
        <v>81</v>
      </c>
      <c r="C168" s="77" t="s">
        <v>339</v>
      </c>
      <c r="D168" s="45">
        <v>103743.4</v>
      </c>
      <c r="E168" s="93">
        <v>81742.850000000006</v>
      </c>
      <c r="F168" s="47">
        <f>D168-E168</f>
        <v>22000.549999999988</v>
      </c>
    </row>
    <row r="169" spans="1:6" hidden="1" x14ac:dyDescent="0.2">
      <c r="A169" s="49" t="s">
        <v>92</v>
      </c>
      <c r="B169" s="67" t="s">
        <v>81</v>
      </c>
      <c r="C169" s="77" t="s">
        <v>316</v>
      </c>
      <c r="D169" s="45">
        <v>0</v>
      </c>
      <c r="E169" s="93">
        <v>0</v>
      </c>
      <c r="F169" s="47">
        <f>D169-E169</f>
        <v>0</v>
      </c>
    </row>
    <row r="170" spans="1:6" hidden="1" x14ac:dyDescent="0.2">
      <c r="A170" s="49" t="s">
        <v>92</v>
      </c>
      <c r="B170" s="67" t="s">
        <v>81</v>
      </c>
      <c r="C170" s="77" t="s">
        <v>255</v>
      </c>
      <c r="D170" s="45"/>
      <c r="E170" s="93"/>
      <c r="F170" s="47">
        <f>D170-E170</f>
        <v>0</v>
      </c>
    </row>
    <row r="171" spans="1:6" hidden="1" x14ac:dyDescent="0.2">
      <c r="A171" s="85" t="s">
        <v>318</v>
      </c>
      <c r="B171" s="103" t="s">
        <v>81</v>
      </c>
      <c r="C171" s="95" t="s">
        <v>371</v>
      </c>
      <c r="D171" s="88">
        <f>D172</f>
        <v>0</v>
      </c>
      <c r="E171" s="89">
        <f>E172</f>
        <v>0</v>
      </c>
      <c r="F171" s="90">
        <f>D171-E171</f>
        <v>0</v>
      </c>
    </row>
    <row r="172" spans="1:6" hidden="1" x14ac:dyDescent="0.2">
      <c r="A172" s="40" t="s">
        <v>90</v>
      </c>
      <c r="B172" s="67" t="s">
        <v>81</v>
      </c>
      <c r="C172" s="77" t="s">
        <v>317</v>
      </c>
      <c r="D172" s="45">
        <v>0</v>
      </c>
      <c r="E172" s="93">
        <v>0</v>
      </c>
      <c r="F172" s="47">
        <f>D172-E172</f>
        <v>0</v>
      </c>
    </row>
    <row r="173" spans="1:6" hidden="1" x14ac:dyDescent="0.2">
      <c r="A173" s="102" t="s">
        <v>98</v>
      </c>
      <c r="B173" s="103" t="s">
        <v>81</v>
      </c>
      <c r="C173" s="95" t="s">
        <v>372</v>
      </c>
      <c r="D173" s="88">
        <f t="shared" ref="D173:F174" si="18">D174</f>
        <v>0</v>
      </c>
      <c r="E173" s="88">
        <f t="shared" si="18"/>
        <v>0</v>
      </c>
      <c r="F173" s="90">
        <f t="shared" si="18"/>
        <v>0</v>
      </c>
    </row>
    <row r="174" spans="1:6" hidden="1" x14ac:dyDescent="0.2">
      <c r="A174" s="40" t="s">
        <v>82</v>
      </c>
      <c r="B174" s="67" t="s">
        <v>81</v>
      </c>
      <c r="C174" s="77" t="s">
        <v>258</v>
      </c>
      <c r="D174" s="45">
        <f t="shared" si="18"/>
        <v>0</v>
      </c>
      <c r="E174" s="45">
        <f t="shared" si="18"/>
        <v>0</v>
      </c>
      <c r="F174" s="47">
        <f t="shared" si="18"/>
        <v>0</v>
      </c>
    </row>
    <row r="175" spans="1:6" hidden="1" x14ac:dyDescent="0.2">
      <c r="A175" s="40" t="s">
        <v>87</v>
      </c>
      <c r="B175" s="67" t="s">
        <v>81</v>
      </c>
      <c r="C175" s="77" t="s">
        <v>257</v>
      </c>
      <c r="D175" s="45">
        <f>D176</f>
        <v>0</v>
      </c>
      <c r="E175" s="45">
        <f>E176</f>
        <v>0</v>
      </c>
      <c r="F175" s="47">
        <f>F176</f>
        <v>0</v>
      </c>
    </row>
    <row r="176" spans="1:6" hidden="1" x14ac:dyDescent="0.2">
      <c r="A176" s="40" t="s">
        <v>232</v>
      </c>
      <c r="B176" s="67" t="s">
        <v>81</v>
      </c>
      <c r="C176" s="77" t="s">
        <v>256</v>
      </c>
      <c r="D176" s="45">
        <v>0</v>
      </c>
      <c r="E176" s="93">
        <v>0</v>
      </c>
      <c r="F176" s="47">
        <f>D176-E176</f>
        <v>0</v>
      </c>
    </row>
    <row r="177" spans="1:6" x14ac:dyDescent="0.2">
      <c r="A177" s="85" t="s">
        <v>98</v>
      </c>
      <c r="B177" s="103" t="s">
        <v>81</v>
      </c>
      <c r="C177" s="87" t="s">
        <v>426</v>
      </c>
      <c r="D177" s="88">
        <f>D178</f>
        <v>500</v>
      </c>
      <c r="E177" s="88">
        <f>E178</f>
        <v>0</v>
      </c>
      <c r="F177" s="90">
        <f t="shared" ref="F177:F178" si="19">D177-E177</f>
        <v>500</v>
      </c>
    </row>
    <row r="178" spans="1:6" x14ac:dyDescent="0.2">
      <c r="A178" s="49" t="s">
        <v>428</v>
      </c>
      <c r="B178" s="67" t="s">
        <v>81</v>
      </c>
      <c r="C178" s="79" t="s">
        <v>427</v>
      </c>
      <c r="D178" s="45">
        <v>500</v>
      </c>
      <c r="E178" s="93">
        <v>0</v>
      </c>
      <c r="F178" s="47">
        <f t="shared" si="19"/>
        <v>500</v>
      </c>
    </row>
    <row r="179" spans="1:6" x14ac:dyDescent="0.2">
      <c r="A179" s="85" t="s">
        <v>98</v>
      </c>
      <c r="B179" s="103" t="s">
        <v>81</v>
      </c>
      <c r="C179" s="95" t="s">
        <v>373</v>
      </c>
      <c r="D179" s="88">
        <f>D180</f>
        <v>54760.4</v>
      </c>
      <c r="E179" s="88">
        <f>E180</f>
        <v>0</v>
      </c>
      <c r="F179" s="90">
        <f>D179-E179</f>
        <v>54760.4</v>
      </c>
    </row>
    <row r="180" spans="1:6" s="130" customFormat="1" x14ac:dyDescent="0.2">
      <c r="A180" s="52" t="s">
        <v>82</v>
      </c>
      <c r="B180" s="100" t="s">
        <v>81</v>
      </c>
      <c r="C180" s="76" t="s">
        <v>330</v>
      </c>
      <c r="D180" s="54">
        <f>D182+D181+D183+D184</f>
        <v>54760.4</v>
      </c>
      <c r="E180" s="54">
        <f>E182+E181+E183+E184</f>
        <v>0</v>
      </c>
      <c r="F180" s="53">
        <f>D180-E180</f>
        <v>54760.4</v>
      </c>
    </row>
    <row r="181" spans="1:6" ht="22.5" x14ac:dyDescent="0.2">
      <c r="A181" s="52" t="s">
        <v>320</v>
      </c>
      <c r="B181" s="100" t="s">
        <v>81</v>
      </c>
      <c r="C181" s="76" t="s">
        <v>321</v>
      </c>
      <c r="D181" s="54">
        <v>0</v>
      </c>
      <c r="E181" s="54">
        <v>0</v>
      </c>
      <c r="F181" s="53">
        <f>D181-E181</f>
        <v>0</v>
      </c>
    </row>
    <row r="182" spans="1:6" ht="22.5" x14ac:dyDescent="0.2">
      <c r="A182" s="52" t="s">
        <v>320</v>
      </c>
      <c r="B182" s="100" t="s">
        <v>81</v>
      </c>
      <c r="C182" s="76" t="s">
        <v>321</v>
      </c>
      <c r="D182" s="54">
        <v>0</v>
      </c>
      <c r="E182" s="104">
        <v>0</v>
      </c>
      <c r="F182" s="53">
        <f>D182-E182</f>
        <v>0</v>
      </c>
    </row>
    <row r="183" spans="1:6" ht="10.5" customHeight="1" x14ac:dyDescent="0.2">
      <c r="A183" s="49" t="s">
        <v>322</v>
      </c>
      <c r="B183" s="67" t="s">
        <v>81</v>
      </c>
      <c r="C183" s="77" t="s">
        <v>461</v>
      </c>
      <c r="D183" s="45">
        <v>12000</v>
      </c>
      <c r="E183" s="93">
        <v>0</v>
      </c>
      <c r="F183" s="47">
        <f t="shared" ref="F183:F184" si="20">D183-E183</f>
        <v>12000</v>
      </c>
    </row>
    <row r="184" spans="1:6" ht="12.75" customHeight="1" x14ac:dyDescent="0.2">
      <c r="A184" s="49" t="s">
        <v>323</v>
      </c>
      <c r="B184" s="67" t="s">
        <v>81</v>
      </c>
      <c r="C184" s="77" t="s">
        <v>462</v>
      </c>
      <c r="D184" s="45">
        <v>42760.4</v>
      </c>
      <c r="E184" s="93">
        <v>0</v>
      </c>
      <c r="F184" s="47">
        <f t="shared" si="20"/>
        <v>42760.4</v>
      </c>
    </row>
    <row r="185" spans="1:6" x14ac:dyDescent="0.2">
      <c r="A185" s="85" t="s">
        <v>414</v>
      </c>
      <c r="B185" s="103" t="s">
        <v>81</v>
      </c>
      <c r="C185" s="95" t="s">
        <v>415</v>
      </c>
      <c r="D185" s="88">
        <f>D187+D186</f>
        <v>10000</v>
      </c>
      <c r="E185" s="88">
        <f>E186+E187</f>
        <v>3170</v>
      </c>
      <c r="F185" s="90">
        <f>F187</f>
        <v>0</v>
      </c>
    </row>
    <row r="186" spans="1:6" x14ac:dyDescent="0.2">
      <c r="A186" s="40" t="s">
        <v>90</v>
      </c>
      <c r="B186" s="67" t="s">
        <v>81</v>
      </c>
      <c r="C186" s="77" t="s">
        <v>416</v>
      </c>
      <c r="D186" s="45">
        <v>6830</v>
      </c>
      <c r="E186" s="93">
        <v>0</v>
      </c>
      <c r="F186" s="47">
        <f>D186-E186</f>
        <v>6830</v>
      </c>
    </row>
    <row r="187" spans="1:6" x14ac:dyDescent="0.2">
      <c r="A187" s="174" t="s">
        <v>94</v>
      </c>
      <c r="B187" s="67" t="s">
        <v>81</v>
      </c>
      <c r="C187" s="172" t="s">
        <v>470</v>
      </c>
      <c r="D187" s="166">
        <v>3170</v>
      </c>
      <c r="E187" s="173">
        <v>3170</v>
      </c>
      <c r="F187" s="219">
        <f>D187-E187</f>
        <v>0</v>
      </c>
    </row>
    <row r="188" spans="1:6" x14ac:dyDescent="0.2">
      <c r="A188" s="85" t="s">
        <v>99</v>
      </c>
      <c r="B188" s="103" t="s">
        <v>81</v>
      </c>
      <c r="C188" s="95" t="s">
        <v>374</v>
      </c>
      <c r="D188" s="88">
        <f>D189</f>
        <v>25000</v>
      </c>
      <c r="E188" s="89">
        <f>E189</f>
        <v>24177</v>
      </c>
      <c r="F188" s="90">
        <f t="shared" ref="F188" si="21">IF(OR(D188="-",E188=D188),"-",D188-IF(E188="-",0,E188))</f>
        <v>823</v>
      </c>
    </row>
    <row r="189" spans="1:6" x14ac:dyDescent="0.2">
      <c r="A189" s="40" t="s">
        <v>93</v>
      </c>
      <c r="B189" s="67" t="s">
        <v>81</v>
      </c>
      <c r="C189" s="77" t="s">
        <v>170</v>
      </c>
      <c r="D189" s="38">
        <f>D190</f>
        <v>25000</v>
      </c>
      <c r="E189" s="59">
        <f>E190</f>
        <v>24177</v>
      </c>
      <c r="F189" s="41">
        <f t="shared" ref="F189:F190" si="22">IF(OR(D189="-",E189=D189),"-",D189-IF(E189="-",0,E189))</f>
        <v>823</v>
      </c>
    </row>
    <row r="190" spans="1:6" x14ac:dyDescent="0.2">
      <c r="A190" s="40" t="s">
        <v>94</v>
      </c>
      <c r="B190" s="67" t="s">
        <v>81</v>
      </c>
      <c r="C190" s="77" t="s">
        <v>432</v>
      </c>
      <c r="D190" s="38">
        <v>25000</v>
      </c>
      <c r="E190" s="59">
        <v>24177</v>
      </c>
      <c r="F190" s="41">
        <f t="shared" si="22"/>
        <v>823</v>
      </c>
    </row>
    <row r="191" spans="1:6" x14ac:dyDescent="0.2">
      <c r="A191" s="85" t="s">
        <v>203</v>
      </c>
      <c r="B191" s="103" t="s">
        <v>81</v>
      </c>
      <c r="C191" s="95" t="s">
        <v>375</v>
      </c>
      <c r="D191" s="88">
        <f t="shared" ref="D191:F192" si="23">D192</f>
        <v>72000</v>
      </c>
      <c r="E191" s="88">
        <f t="shared" si="23"/>
        <v>54000</v>
      </c>
      <c r="F191" s="90">
        <f t="shared" si="23"/>
        <v>18000</v>
      </c>
    </row>
    <row r="192" spans="1:6" x14ac:dyDescent="0.2">
      <c r="A192" s="49" t="s">
        <v>204</v>
      </c>
      <c r="B192" s="67" t="s">
        <v>81</v>
      </c>
      <c r="C192" s="77" t="s">
        <v>205</v>
      </c>
      <c r="D192" s="45">
        <f t="shared" si="23"/>
        <v>72000</v>
      </c>
      <c r="E192" s="45">
        <f t="shared" si="23"/>
        <v>54000</v>
      </c>
      <c r="F192" s="47">
        <f t="shared" si="23"/>
        <v>18000</v>
      </c>
    </row>
    <row r="193" spans="1:7" x14ac:dyDescent="0.2">
      <c r="A193" s="49" t="s">
        <v>206</v>
      </c>
      <c r="B193" s="67" t="s">
        <v>81</v>
      </c>
      <c r="C193" s="77" t="s">
        <v>212</v>
      </c>
      <c r="D193" s="45">
        <v>72000</v>
      </c>
      <c r="E193" s="45">
        <v>54000</v>
      </c>
      <c r="F193" s="47">
        <f>D193-E193</f>
        <v>18000</v>
      </c>
      <c r="G193" t="s">
        <v>132</v>
      </c>
    </row>
    <row r="194" spans="1:7" ht="22.5" x14ac:dyDescent="0.2">
      <c r="A194" s="85" t="s">
        <v>100</v>
      </c>
      <c r="B194" s="103" t="s">
        <v>81</v>
      </c>
      <c r="C194" s="95" t="s">
        <v>173</v>
      </c>
      <c r="D194" s="88">
        <f t="shared" ref="D194:F195" si="24">D195</f>
        <v>713021</v>
      </c>
      <c r="E194" s="89">
        <f>E195</f>
        <v>527415</v>
      </c>
      <c r="F194" s="90">
        <f t="shared" si="24"/>
        <v>185606</v>
      </c>
    </row>
    <row r="195" spans="1:7" x14ac:dyDescent="0.2">
      <c r="A195" s="40" t="s">
        <v>101</v>
      </c>
      <c r="B195" s="67" t="s">
        <v>81</v>
      </c>
      <c r="C195" s="77" t="s">
        <v>172</v>
      </c>
      <c r="D195" s="38">
        <f>D196</f>
        <v>713021</v>
      </c>
      <c r="E195" s="59">
        <f t="shared" si="24"/>
        <v>527415</v>
      </c>
      <c r="F195" s="41">
        <f t="shared" si="24"/>
        <v>185606</v>
      </c>
    </row>
    <row r="196" spans="1:7" ht="23.25" thickBot="1" x14ac:dyDescent="0.25">
      <c r="A196" s="40" t="s">
        <v>102</v>
      </c>
      <c r="B196" s="122" t="s">
        <v>81</v>
      </c>
      <c r="C196" s="123" t="s">
        <v>171</v>
      </c>
      <c r="D196" s="124">
        <v>713021</v>
      </c>
      <c r="E196" s="124">
        <v>527415</v>
      </c>
      <c r="F196" s="125">
        <f>D196-E196</f>
        <v>185606</v>
      </c>
    </row>
    <row r="197" spans="1:7" ht="21.75" hidden="1" customHeight="1" x14ac:dyDescent="0.2">
      <c r="A197" s="85" t="s">
        <v>259</v>
      </c>
      <c r="B197" s="86" t="s">
        <v>81</v>
      </c>
      <c r="C197" s="87" t="s">
        <v>376</v>
      </c>
      <c r="D197" s="88">
        <f>E197</f>
        <v>0</v>
      </c>
      <c r="E197" s="88">
        <f>E198</f>
        <v>0</v>
      </c>
      <c r="F197" s="90">
        <f>D197-E197</f>
        <v>0</v>
      </c>
    </row>
    <row r="198" spans="1:7" ht="13.5" hidden="1" thickBot="1" x14ac:dyDescent="0.25">
      <c r="A198" s="49" t="s">
        <v>324</v>
      </c>
      <c r="B198" s="67" t="s">
        <v>81</v>
      </c>
      <c r="C198" s="77" t="s">
        <v>319</v>
      </c>
      <c r="D198" s="45">
        <v>0</v>
      </c>
      <c r="E198" s="93">
        <v>0</v>
      </c>
      <c r="F198" s="47">
        <f>D198-E198</f>
        <v>0</v>
      </c>
    </row>
    <row r="199" spans="1:7" ht="10.5" customHeight="1" thickBot="1" x14ac:dyDescent="0.25">
      <c r="A199" s="72"/>
      <c r="B199" s="68"/>
      <c r="C199" s="77"/>
      <c r="D199" s="84"/>
      <c r="E199" s="68"/>
      <c r="F199" s="68"/>
    </row>
    <row r="200" spans="1:7" ht="13.5" customHeight="1" thickBot="1" x14ac:dyDescent="0.25">
      <c r="A200" s="66" t="s">
        <v>103</v>
      </c>
      <c r="B200" s="63" t="s">
        <v>104</v>
      </c>
      <c r="C200" s="81"/>
      <c r="D200" s="64" t="s">
        <v>51</v>
      </c>
      <c r="E200" s="143">
        <f>Доходы!E19-Расходы!E13</f>
        <v>2580824.1999999993</v>
      </c>
      <c r="F200" s="65" t="s">
        <v>106</v>
      </c>
    </row>
    <row r="201" spans="1:7" ht="13.5" thickBot="1" x14ac:dyDescent="0.25">
      <c r="C201" s="82" t="s">
        <v>105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200:F200 F13 F49 E61:F63 E141:F141 E108:F108 E110:F111 E176:F176 F173:F175 E194:F195 E198:F198 E86:F88 E80:F80 E24:F27 F73:F79 E93:F95 E119:F120 E134:F135 E168:F172 F167 F191:F193 E100:F100 F96:F98 F64:F65 F116:F118 F130 F179:F181 E40 E18:E20 F15:F23 E81 F59:F60 E66:F72 E78:E79 F89 E182:F184 F185 E187:F190 F196:F197 E145:F145 F144 F105:F107 E129:F129 F126:F128 E166:F166 F164:F165 E33:E38 F29:F40 E41:F42 E45:F45 E151:F155 F146:F150 F92 E125:F125">
    <cfRule type="cellIs" dxfId="29" priority="133" stopIfTrue="1" operator="equal">
      <formula>0</formula>
    </cfRule>
  </conditionalFormatting>
  <conditionalFormatting sqref="E47:F47 E51:F52 F46 F50">
    <cfRule type="cellIs" dxfId="28" priority="29" stopIfTrue="1" operator="equal">
      <formula>0</formula>
    </cfRule>
  </conditionalFormatting>
  <conditionalFormatting sqref="F48">
    <cfRule type="cellIs" dxfId="27" priority="28" stopIfTrue="1" operator="equal">
      <formula>0</formula>
    </cfRule>
  </conditionalFormatting>
  <conditionalFormatting sqref="F140">
    <cfRule type="cellIs" dxfId="26" priority="27" stopIfTrue="1" operator="equal">
      <formula>0</formula>
    </cfRule>
  </conditionalFormatting>
  <conditionalFormatting sqref="E136:F139">
    <cfRule type="cellIs" dxfId="25" priority="26" stopIfTrue="1" operator="equal">
      <formula>0</formula>
    </cfRule>
  </conditionalFormatting>
  <conditionalFormatting sqref="E109:F109">
    <cfRule type="cellIs" dxfId="24" priority="25" stopIfTrue="1" operator="equal">
      <formula>0</formula>
    </cfRule>
  </conditionalFormatting>
  <conditionalFormatting sqref="F81">
    <cfRule type="cellIs" dxfId="23" priority="24" stopIfTrue="1" operator="equal">
      <formula>0</formula>
    </cfRule>
  </conditionalFormatting>
  <conditionalFormatting sqref="F82:F85">
    <cfRule type="cellIs" dxfId="22" priority="23" stopIfTrue="1" operator="equal">
      <formula>0</formula>
    </cfRule>
  </conditionalFormatting>
  <conditionalFormatting sqref="E112:F115">
    <cfRule type="cellIs" dxfId="21" priority="22" stopIfTrue="1" operator="equal">
      <formula>0</formula>
    </cfRule>
  </conditionalFormatting>
  <conditionalFormatting sqref="E89">
    <cfRule type="cellIs" dxfId="20" priority="18" stopIfTrue="1" operator="equal">
      <formula>0</formula>
    </cfRule>
  </conditionalFormatting>
  <conditionalFormatting sqref="E85">
    <cfRule type="cellIs" dxfId="19" priority="19" stopIfTrue="1" operator="equal">
      <formula>0</formula>
    </cfRule>
  </conditionalFormatting>
  <conditionalFormatting sqref="F101:F104">
    <cfRule type="cellIs" dxfId="18" priority="17" stopIfTrue="1" operator="equal">
      <formula>0</formula>
    </cfRule>
  </conditionalFormatting>
  <conditionalFormatting sqref="F43:F44">
    <cfRule type="cellIs" dxfId="17" priority="16" stopIfTrue="1" operator="equal">
      <formula>0</formula>
    </cfRule>
  </conditionalFormatting>
  <conditionalFormatting sqref="E156:F158">
    <cfRule type="cellIs" dxfId="16" priority="15" stopIfTrue="1" operator="equal">
      <formula>0</formula>
    </cfRule>
  </conditionalFormatting>
  <conditionalFormatting sqref="E178:F178 F177">
    <cfRule type="cellIs" dxfId="15" priority="14" stopIfTrue="1" operator="equal">
      <formula>0</formula>
    </cfRule>
  </conditionalFormatting>
  <conditionalFormatting sqref="E91:F91 F90">
    <cfRule type="cellIs" dxfId="14" priority="13" stopIfTrue="1" operator="equal">
      <formula>0</formula>
    </cfRule>
  </conditionalFormatting>
  <conditionalFormatting sqref="E143:F143 F142">
    <cfRule type="cellIs" dxfId="13" priority="12" stopIfTrue="1" operator="equal">
      <formula>0</formula>
    </cfRule>
  </conditionalFormatting>
  <conditionalFormatting sqref="F99">
    <cfRule type="cellIs" dxfId="12" priority="11" stopIfTrue="1" operator="equal">
      <formula>0</formula>
    </cfRule>
  </conditionalFormatting>
  <conditionalFormatting sqref="E121:F121">
    <cfRule type="cellIs" dxfId="11" priority="10" stopIfTrue="1" operator="equal">
      <formula>0</formula>
    </cfRule>
  </conditionalFormatting>
  <conditionalFormatting sqref="E122:F122">
    <cfRule type="cellIs" dxfId="10" priority="9" stopIfTrue="1" operator="equal">
      <formula>0</formula>
    </cfRule>
  </conditionalFormatting>
  <conditionalFormatting sqref="E123:F123">
    <cfRule type="cellIs" dxfId="9" priority="8" stopIfTrue="1" operator="equal">
      <formula>0</formula>
    </cfRule>
  </conditionalFormatting>
  <conditionalFormatting sqref="E124:F124">
    <cfRule type="cellIs" dxfId="8" priority="7" stopIfTrue="1" operator="equal">
      <formula>0</formula>
    </cfRule>
  </conditionalFormatting>
  <conditionalFormatting sqref="E161:F161 F159:F160 E163:F163">
    <cfRule type="cellIs" dxfId="7" priority="6" stopIfTrue="1" operator="equal">
      <formula>0</formula>
    </cfRule>
  </conditionalFormatting>
  <conditionalFormatting sqref="F53:F55">
    <cfRule type="cellIs" dxfId="6" priority="5" stopIfTrue="1" operator="equal">
      <formula>0</formula>
    </cfRule>
  </conditionalFormatting>
  <conditionalFormatting sqref="F56:F58">
    <cfRule type="cellIs" dxfId="5" priority="4" stopIfTrue="1" operator="equal">
      <formula>0</formula>
    </cfRule>
  </conditionalFormatting>
  <conditionalFormatting sqref="E28:F28">
    <cfRule type="cellIs" dxfId="4" priority="3" stopIfTrue="1" operator="equal">
      <formula>0</formula>
    </cfRule>
  </conditionalFormatting>
  <conditionalFormatting sqref="E162:F162">
    <cfRule type="cellIs" dxfId="3" priority="2" stopIfTrue="1" operator="equal">
      <formula>0</formula>
    </cfRule>
  </conditionalFormatting>
  <conditionalFormatting sqref="E186:F186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view="pageBreakPreview" zoomScale="196" zoomScaleNormal="100" zoomScaleSheetLayoutView="196" workbookViewId="0">
      <selection activeCell="A31" sqref="A3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210" t="s">
        <v>20</v>
      </c>
      <c r="B1" s="210"/>
      <c r="C1" s="210"/>
      <c r="D1" s="210"/>
      <c r="E1" s="210"/>
      <c r="F1" s="210"/>
    </row>
    <row r="2" spans="1:6" ht="13.35" customHeight="1" x14ac:dyDescent="0.25">
      <c r="A2" s="193" t="s">
        <v>29</v>
      </c>
      <c r="B2" s="193"/>
      <c r="C2" s="193"/>
      <c r="D2" s="193"/>
      <c r="E2" s="193"/>
      <c r="F2" s="193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211" t="s">
        <v>4</v>
      </c>
      <c r="B4" s="214" t="s">
        <v>11</v>
      </c>
      <c r="C4" s="206" t="s">
        <v>27</v>
      </c>
      <c r="D4" s="200" t="s">
        <v>18</v>
      </c>
      <c r="E4" s="200" t="s">
        <v>12</v>
      </c>
      <c r="F4" s="190" t="s">
        <v>15</v>
      </c>
    </row>
    <row r="5" spans="1:6" ht="5.0999999999999996" customHeight="1" x14ac:dyDescent="0.2">
      <c r="A5" s="212"/>
      <c r="B5" s="215"/>
      <c r="C5" s="207"/>
      <c r="D5" s="201"/>
      <c r="E5" s="201"/>
      <c r="F5" s="191"/>
    </row>
    <row r="6" spans="1:6" ht="6" customHeight="1" x14ac:dyDescent="0.2">
      <c r="A6" s="212"/>
      <c r="B6" s="215"/>
      <c r="C6" s="207"/>
      <c r="D6" s="201"/>
      <c r="E6" s="201"/>
      <c r="F6" s="191"/>
    </row>
    <row r="7" spans="1:6" ht="5.0999999999999996" customHeight="1" x14ac:dyDescent="0.2">
      <c r="A7" s="212"/>
      <c r="B7" s="215"/>
      <c r="C7" s="207"/>
      <c r="D7" s="201"/>
      <c r="E7" s="201"/>
      <c r="F7" s="191"/>
    </row>
    <row r="8" spans="1:6" ht="6" customHeight="1" x14ac:dyDescent="0.2">
      <c r="A8" s="212"/>
      <c r="B8" s="215"/>
      <c r="C8" s="207"/>
      <c r="D8" s="201"/>
      <c r="E8" s="201"/>
      <c r="F8" s="191"/>
    </row>
    <row r="9" spans="1:6" ht="6" customHeight="1" x14ac:dyDescent="0.2">
      <c r="A9" s="212"/>
      <c r="B9" s="215"/>
      <c r="C9" s="207"/>
      <c r="D9" s="201"/>
      <c r="E9" s="201"/>
      <c r="F9" s="191"/>
    </row>
    <row r="10" spans="1:6" ht="18" customHeight="1" x14ac:dyDescent="0.2">
      <c r="A10" s="213"/>
      <c r="B10" s="216"/>
      <c r="C10" s="217"/>
      <c r="D10" s="202"/>
      <c r="E10" s="202"/>
      <c r="F10" s="192"/>
    </row>
    <row r="11" spans="1:6" ht="13.5" customHeight="1" thickBot="1" x14ac:dyDescent="0.25">
      <c r="A11" s="153">
        <v>1</v>
      </c>
      <c r="B11" s="152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2.5" x14ac:dyDescent="0.2">
      <c r="A12" s="154" t="s">
        <v>107</v>
      </c>
      <c r="B12" s="100" t="s">
        <v>108</v>
      </c>
      <c r="C12" s="50" t="s">
        <v>109</v>
      </c>
      <c r="D12" s="37">
        <f>D14+D19</f>
        <v>134893.04000000097</v>
      </c>
      <c r="E12" s="37">
        <f>-Расходы!E200</f>
        <v>-2580824.1999999993</v>
      </c>
      <c r="F12" s="51">
        <f>D12-E12</f>
        <v>2715717.24</v>
      </c>
    </row>
    <row r="13" spans="1:6" x14ac:dyDescent="0.2">
      <c r="A13" s="155" t="s">
        <v>41</v>
      </c>
      <c r="B13" s="150"/>
      <c r="C13" s="56"/>
      <c r="D13" s="57"/>
      <c r="E13" s="57"/>
      <c r="F13" s="58"/>
    </row>
    <row r="14" spans="1:6" x14ac:dyDescent="0.2">
      <c r="A14" s="154" t="s">
        <v>110</v>
      </c>
      <c r="B14" s="151" t="s">
        <v>111</v>
      </c>
      <c r="C14" s="55" t="s">
        <v>112</v>
      </c>
      <c r="D14" s="54">
        <f>D15-D16</f>
        <v>0</v>
      </c>
      <c r="E14" s="54">
        <f>E15-E16</f>
        <v>0</v>
      </c>
      <c r="F14" s="53" t="s">
        <v>51</v>
      </c>
    </row>
    <row r="15" spans="1:6" ht="33.75" x14ac:dyDescent="0.2">
      <c r="A15" s="154" t="s">
        <v>326</v>
      </c>
      <c r="B15" s="151"/>
      <c r="C15" s="55" t="s">
        <v>327</v>
      </c>
      <c r="D15" s="54">
        <v>0</v>
      </c>
      <c r="E15" s="54">
        <v>0</v>
      </c>
      <c r="F15" s="53"/>
    </row>
    <row r="16" spans="1:6" ht="22.5" x14ac:dyDescent="0.2">
      <c r="A16" s="154" t="s">
        <v>328</v>
      </c>
      <c r="B16" s="100"/>
      <c r="C16" s="50" t="s">
        <v>329</v>
      </c>
      <c r="D16" s="37">
        <v>0</v>
      </c>
      <c r="E16" s="37"/>
      <c r="F16" s="51"/>
    </row>
    <row r="17" spans="1:6" x14ac:dyDescent="0.2">
      <c r="A17" s="154" t="s">
        <v>113</v>
      </c>
      <c r="B17" s="151" t="s">
        <v>114</v>
      </c>
      <c r="C17" s="55" t="s">
        <v>115</v>
      </c>
      <c r="D17" s="54" t="s">
        <v>51</v>
      </c>
      <c r="E17" s="54" t="s">
        <v>51</v>
      </c>
      <c r="F17" s="53" t="s">
        <v>51</v>
      </c>
    </row>
    <row r="18" spans="1:6" x14ac:dyDescent="0.2">
      <c r="A18" s="154" t="s">
        <v>116</v>
      </c>
      <c r="B18" s="151" t="s">
        <v>117</v>
      </c>
      <c r="C18" s="55" t="s">
        <v>112</v>
      </c>
      <c r="D18" s="54">
        <f>D20+D22</f>
        <v>134893.04000000097</v>
      </c>
      <c r="E18" s="54">
        <f>E20+E22</f>
        <v>-2580824.1999999993</v>
      </c>
      <c r="F18" s="54">
        <f>F20+F22</f>
        <v>2715717.24</v>
      </c>
    </row>
    <row r="19" spans="1:6" ht="22.5" x14ac:dyDescent="0.2">
      <c r="A19" s="154" t="s">
        <v>118</v>
      </c>
      <c r="B19" s="100" t="s">
        <v>117</v>
      </c>
      <c r="C19" s="50" t="s">
        <v>119</v>
      </c>
      <c r="D19" s="37">
        <f>D20+D22</f>
        <v>134893.04000000097</v>
      </c>
      <c r="E19" s="37">
        <v>0</v>
      </c>
      <c r="F19" s="51" t="s">
        <v>51</v>
      </c>
    </row>
    <row r="20" spans="1:6" x14ac:dyDescent="0.2">
      <c r="A20" s="154" t="s">
        <v>120</v>
      </c>
      <c r="B20" s="100" t="s">
        <v>121</v>
      </c>
      <c r="C20" s="50" t="s">
        <v>198</v>
      </c>
      <c r="D20" s="37">
        <f>D21</f>
        <v>-10648105</v>
      </c>
      <c r="E20" s="37">
        <f>E21</f>
        <v>-8006714.3899999997</v>
      </c>
      <c r="F20" s="51">
        <f>F21</f>
        <v>-2641390.6100000003</v>
      </c>
    </row>
    <row r="21" spans="1:6" x14ac:dyDescent="0.2">
      <c r="A21" s="154" t="s">
        <v>131</v>
      </c>
      <c r="B21" s="100"/>
      <c r="C21" s="50" t="s">
        <v>199</v>
      </c>
      <c r="D21" s="37">
        <f>-Доходы!D19</f>
        <v>-10648105</v>
      </c>
      <c r="E21" s="131">
        <v>-8006714.3899999997</v>
      </c>
      <c r="F21" s="51">
        <f>D21-E21</f>
        <v>-2641390.6100000003</v>
      </c>
    </row>
    <row r="22" spans="1:6" x14ac:dyDescent="0.2">
      <c r="A22" s="154" t="s">
        <v>122</v>
      </c>
      <c r="B22" s="100" t="s">
        <v>123</v>
      </c>
      <c r="C22" s="50" t="s">
        <v>200</v>
      </c>
      <c r="D22" s="37">
        <f>D23</f>
        <v>10782998.040000001</v>
      </c>
      <c r="E22" s="121">
        <f>E23</f>
        <v>5425890.1900000004</v>
      </c>
      <c r="F22" s="51">
        <f>F23</f>
        <v>5357107.8500000006</v>
      </c>
    </row>
    <row r="23" spans="1:6" ht="13.5" thickBot="1" x14ac:dyDescent="0.25">
      <c r="A23" s="156" t="s">
        <v>131</v>
      </c>
      <c r="B23" s="100"/>
      <c r="C23" s="50" t="s">
        <v>124</v>
      </c>
      <c r="D23" s="37">
        <f>Расходы!D13</f>
        <v>10782998.040000001</v>
      </c>
      <c r="E23" s="131">
        <v>5425890.1900000004</v>
      </c>
      <c r="F23" s="51">
        <f>D23-E23</f>
        <v>5357107.8500000006</v>
      </c>
    </row>
    <row r="24" spans="1:6" ht="12.75" customHeight="1" x14ac:dyDescent="0.2">
      <c r="A24" s="13"/>
      <c r="B24" s="73"/>
      <c r="C24" s="70"/>
      <c r="D24" s="69"/>
      <c r="E24" s="69"/>
      <c r="F24" s="71"/>
    </row>
    <row r="26" spans="1:6" x14ac:dyDescent="0.2">
      <c r="A26" s="165" t="s">
        <v>472</v>
      </c>
      <c r="B26" s="165"/>
      <c r="C26" s="165"/>
    </row>
    <row r="27" spans="1:6" x14ac:dyDescent="0.2">
      <c r="A27" s="165"/>
      <c r="B27" s="165"/>
      <c r="C27" s="165"/>
    </row>
    <row r="28" spans="1:6" x14ac:dyDescent="0.2">
      <c r="A28" s="165"/>
      <c r="B28" s="165"/>
      <c r="C28" s="165"/>
    </row>
    <row r="29" spans="1:6" x14ac:dyDescent="0.2">
      <c r="A29" s="165"/>
      <c r="B29" s="165"/>
      <c r="C29" s="16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F12 E15:F15 E17:F18 E20:F23 F14 D18 F18:F19">
    <cfRule type="cellIs" dxfId="1" priority="14" stopIfTrue="1" operator="equal">
      <formula>0</formula>
    </cfRule>
  </conditionalFormatting>
  <conditionalFormatting sqref="E16:F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125</v>
      </c>
      <c r="B1" s="1" t="s">
        <v>2</v>
      </c>
    </row>
    <row r="2" spans="1:2" x14ac:dyDescent="0.2">
      <c r="A2" t="s">
        <v>126</v>
      </c>
      <c r="B2" s="1" t="s">
        <v>37</v>
      </c>
    </row>
    <row r="3" spans="1:2" x14ac:dyDescent="0.2">
      <c r="A3" t="s">
        <v>127</v>
      </c>
      <c r="B3" s="1" t="s">
        <v>128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ExportParams</vt:lpstr>
      <vt:lpstr>Доходы!APPT</vt:lpstr>
      <vt:lpstr>EXPORT_PARAM_SRC_KIND</vt:lpstr>
      <vt:lpstr>EXPORT_SRC_CODE</vt:lpstr>
      <vt:lpstr>EXPORT_SRC_KIND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NT</cp:lastModifiedBy>
  <cp:lastPrinted>2022-09-07T04:41:32Z</cp:lastPrinted>
  <dcterms:created xsi:type="dcterms:W3CDTF">1999-06-18T11:49:53Z</dcterms:created>
  <dcterms:modified xsi:type="dcterms:W3CDTF">2022-10-06T02:10:40Z</dcterms:modified>
</cp:coreProperties>
</file>